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heckCompatibility="1"/>
  <xr:revisionPtr revIDLastSave="0" documentId="13_ncr:1_{9A7853F6-9E18-4E74-81B5-C9D9379C309E}" xr6:coauthVersionLast="47" xr6:coauthVersionMax="47" xr10:uidLastSave="{00000000-0000-0000-0000-000000000000}"/>
  <bookViews>
    <workbookView xWindow="3225" yWindow="75" windowWidth="20730" windowHeight="14805" firstSheet="2" activeTab="3" xr2:uid="{9039749F-C128-4E36-A551-286A4C47A167}"/>
  </bookViews>
  <sheets>
    <sheet name="太陽光発電(自家消費)_記入例" sheetId="6" r:id="rId1"/>
    <sheet name="太陽光発電(自家消費)_記入用 " sheetId="15" r:id="rId2"/>
    <sheet name="太陽光発電(全量売電)_記入例" sheetId="16" r:id="rId3"/>
    <sheet name="太陽光発電(全量売電)_記入用" sheetId="17" r:id="rId4"/>
  </sheets>
  <definedNames>
    <definedName name="_xlnm.Print_Area" localSheetId="1">'太陽光発電(自家消費)_記入用 '!$A$1:$Q$68</definedName>
    <definedName name="_xlnm.Print_Area" localSheetId="0">'太陽光発電(自家消費)_記入例'!$A$1:$Q$68</definedName>
    <definedName name="_xlnm.Print_Area" localSheetId="3">'太陽光発電(全量売電)_記入用'!$A$1:$Q$44</definedName>
    <definedName name="_xlnm.Print_Area" localSheetId="2">'太陽光発電(全量売電)_記入例'!$A$1:$Q$46</definedName>
    <definedName name="_xlnm.Print_Titles" localSheetId="1">'太陽光発電(自家消費)_記入用 '!$1:$1</definedName>
    <definedName name="_xlnm.Print_Titles" localSheetId="0">'太陽光発電(自家消費)_記入例'!$1:$1</definedName>
    <definedName name="_xlnm.Print_Titles" localSheetId="3">'太陽光発電(全量売電)_記入用'!$1:$1</definedName>
    <definedName name="_xlnm.Print_Titles" localSheetId="2">'太陽光発電(全量売電)_記入例'!$1:$1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7" l="1"/>
  <c r="E46" i="17"/>
  <c r="E42" i="17"/>
  <c r="E41" i="17"/>
  <c r="E47" i="16"/>
  <c r="E46" i="16"/>
  <c r="E42" i="16"/>
  <c r="E41" i="16"/>
  <c r="E60" i="15"/>
  <c r="E59" i="15"/>
  <c r="E57" i="15"/>
  <c r="E64" i="15" s="1"/>
  <c r="E51" i="15"/>
  <c r="E50" i="15"/>
  <c r="E47" i="15"/>
  <c r="E46" i="15"/>
  <c r="E68" i="6"/>
  <c r="E67" i="6"/>
  <c r="E68" i="15" l="1"/>
  <c r="E63" i="15"/>
  <c r="E67" i="15" s="1"/>
  <c r="E18" i="15" l="1"/>
  <c r="F30" i="17" l="1"/>
  <c r="G30" i="17"/>
  <c r="H30" i="17"/>
  <c r="I30" i="17"/>
  <c r="J30" i="17"/>
  <c r="K30" i="17"/>
  <c r="L30" i="17"/>
  <c r="M30" i="17"/>
  <c r="N30" i="17"/>
  <c r="O30" i="17"/>
  <c r="P30" i="17"/>
  <c r="E30" i="17"/>
  <c r="F30" i="16"/>
  <c r="G30" i="16"/>
  <c r="H30" i="16"/>
  <c r="I30" i="16"/>
  <c r="J30" i="16"/>
  <c r="K30" i="16"/>
  <c r="L30" i="16"/>
  <c r="M30" i="16"/>
  <c r="N30" i="16"/>
  <c r="O30" i="16"/>
  <c r="P30" i="16"/>
  <c r="E30" i="16"/>
  <c r="F30" i="15"/>
  <c r="G30" i="15"/>
  <c r="H30" i="15"/>
  <c r="I30" i="15"/>
  <c r="J30" i="15"/>
  <c r="K30" i="15"/>
  <c r="L30" i="15"/>
  <c r="M30" i="15"/>
  <c r="N30" i="15"/>
  <c r="O30" i="15"/>
  <c r="P30" i="15"/>
  <c r="E30" i="15"/>
  <c r="F30" i="6"/>
  <c r="G30" i="6"/>
  <c r="H30" i="6"/>
  <c r="I30" i="6"/>
  <c r="J30" i="6"/>
  <c r="K30" i="6"/>
  <c r="L30" i="6"/>
  <c r="M30" i="6"/>
  <c r="N30" i="6"/>
  <c r="O30" i="6"/>
  <c r="P30" i="6"/>
  <c r="E30" i="6"/>
  <c r="P34" i="17" l="1"/>
  <c r="O34" i="17"/>
  <c r="N34" i="17"/>
  <c r="M34" i="17"/>
  <c r="L34" i="17"/>
  <c r="K34" i="17"/>
  <c r="J34" i="17"/>
  <c r="I34" i="17"/>
  <c r="H34" i="17"/>
  <c r="G34" i="17"/>
  <c r="F34" i="17"/>
  <c r="E34" i="17"/>
  <c r="E18" i="17"/>
  <c r="E15" i="17"/>
  <c r="H31" i="17" s="1"/>
  <c r="P34" i="16"/>
  <c r="O34" i="16"/>
  <c r="N34" i="16"/>
  <c r="M34" i="16"/>
  <c r="L34" i="16"/>
  <c r="J34" i="16"/>
  <c r="I34" i="16"/>
  <c r="H34" i="16"/>
  <c r="G34" i="16"/>
  <c r="F34" i="16"/>
  <c r="E34" i="16"/>
  <c r="E18" i="16"/>
  <c r="E15" i="16"/>
  <c r="P38" i="15"/>
  <c r="O38" i="15"/>
  <c r="N38" i="15"/>
  <c r="M38" i="15"/>
  <c r="L38" i="15"/>
  <c r="K38" i="15"/>
  <c r="J38" i="15"/>
  <c r="I38" i="15"/>
  <c r="H38" i="15"/>
  <c r="G38" i="15"/>
  <c r="F38" i="15"/>
  <c r="E38" i="15"/>
  <c r="E15" i="15"/>
  <c r="O38" i="6"/>
  <c r="M38" i="6"/>
  <c r="J38" i="6"/>
  <c r="H38" i="6"/>
  <c r="F38" i="6"/>
  <c r="G38" i="6"/>
  <c r="I38" i="6"/>
  <c r="K38" i="6"/>
  <c r="L38" i="6"/>
  <c r="N38" i="6"/>
  <c r="P38" i="6"/>
  <c r="E38" i="6"/>
  <c r="E18" i="6"/>
  <c r="E15" i="6"/>
  <c r="K31" i="16" l="1"/>
  <c r="H31" i="16"/>
  <c r="L31" i="16"/>
  <c r="L33" i="16" s="1"/>
  <c r="L35" i="16" s="1"/>
  <c r="M31" i="16"/>
  <c r="M33" i="16" s="1"/>
  <c r="M35" i="16" s="1"/>
  <c r="N31" i="16"/>
  <c r="N33" i="16" s="1"/>
  <c r="N35" i="16" s="1"/>
  <c r="P31" i="16"/>
  <c r="P33" i="16" s="1"/>
  <c r="P35" i="16" s="1"/>
  <c r="F31" i="16"/>
  <c r="F33" i="16" s="1"/>
  <c r="F35" i="16" s="1"/>
  <c r="G31" i="16"/>
  <c r="G33" i="16" s="1"/>
  <c r="G35" i="16" s="1"/>
  <c r="O31" i="16"/>
  <c r="O33" i="16" s="1"/>
  <c r="O35" i="16" s="1"/>
  <c r="I31" i="16"/>
  <c r="I33" i="16" s="1"/>
  <c r="I35" i="16" s="1"/>
  <c r="E31" i="16"/>
  <c r="E33" i="16" s="1"/>
  <c r="E35" i="16" s="1"/>
  <c r="J31" i="16"/>
  <c r="J33" i="16" s="1"/>
  <c r="J35" i="16" s="1"/>
  <c r="M31" i="15"/>
  <c r="P31" i="15"/>
  <c r="K31" i="15"/>
  <c r="L31" i="15"/>
  <c r="F31" i="15"/>
  <c r="N31" i="15"/>
  <c r="G31" i="15"/>
  <c r="O31" i="15"/>
  <c r="H31" i="15"/>
  <c r="I31" i="15"/>
  <c r="E31" i="15"/>
  <c r="J31" i="15"/>
  <c r="F31" i="6"/>
  <c r="N31" i="6"/>
  <c r="I31" i="6"/>
  <c r="G31" i="6"/>
  <c r="O31" i="6"/>
  <c r="E31" i="6"/>
  <c r="M31" i="6"/>
  <c r="H31" i="6"/>
  <c r="P31" i="6"/>
  <c r="L31" i="6"/>
  <c r="J31" i="6"/>
  <c r="K31" i="6"/>
  <c r="E19" i="6"/>
  <c r="N31" i="17"/>
  <c r="P31" i="17"/>
  <c r="P33" i="17" s="1"/>
  <c r="P35" i="17" s="1"/>
  <c r="K31" i="17"/>
  <c r="G31" i="17"/>
  <c r="G33" i="17" s="1"/>
  <c r="G35" i="17" s="1"/>
  <c r="I31" i="17"/>
  <c r="L31" i="17"/>
  <c r="L33" i="17" s="1"/>
  <c r="L35" i="17" s="1"/>
  <c r="F31" i="17"/>
  <c r="F33" i="17" s="1"/>
  <c r="F35" i="17" s="1"/>
  <c r="E31" i="17"/>
  <c r="E33" i="17" s="1"/>
  <c r="E35" i="17" s="1"/>
  <c r="J31" i="17"/>
  <c r="O31" i="17"/>
  <c r="M31" i="17"/>
  <c r="N33" i="17"/>
  <c r="N35" i="17" s="1"/>
  <c r="E19" i="15"/>
  <c r="H33" i="17"/>
  <c r="H35" i="17" s="1"/>
  <c r="K33" i="17"/>
  <c r="K35" i="17" s="1"/>
  <c r="E19" i="17"/>
  <c r="K33" i="16"/>
  <c r="K35" i="16" s="1"/>
  <c r="O33" i="17"/>
  <c r="O35" i="17" s="1"/>
  <c r="I33" i="17"/>
  <c r="I35" i="17" s="1"/>
  <c r="M33" i="17"/>
  <c r="M35" i="17" s="1"/>
  <c r="J33" i="17"/>
  <c r="J35" i="17" s="1"/>
  <c r="E19" i="16"/>
  <c r="H33" i="16"/>
  <c r="H35" i="16" s="1"/>
  <c r="F34" i="15" l="1"/>
  <c r="F36" i="15"/>
  <c r="O36" i="15"/>
  <c r="O34" i="15"/>
  <c r="N34" i="15"/>
  <c r="N36" i="15"/>
  <c r="N39" i="15" s="1"/>
  <c r="N40" i="15" s="1"/>
  <c r="J36" i="15"/>
  <c r="J34" i="15"/>
  <c r="J39" i="15" s="1"/>
  <c r="J40" i="15" s="1"/>
  <c r="L34" i="15"/>
  <c r="L36" i="15"/>
  <c r="K34" i="15"/>
  <c r="K36" i="15"/>
  <c r="G36" i="15"/>
  <c r="G34" i="15"/>
  <c r="G39" i="15" s="1"/>
  <c r="G40" i="15" s="1"/>
  <c r="P36" i="15"/>
  <c r="P34" i="15"/>
  <c r="E36" i="15"/>
  <c r="E34" i="15"/>
  <c r="I36" i="15"/>
  <c r="I34" i="15"/>
  <c r="H36" i="15"/>
  <c r="H34" i="15"/>
  <c r="M36" i="15"/>
  <c r="M34" i="15"/>
  <c r="G34" i="6"/>
  <c r="G36" i="6"/>
  <c r="J36" i="6"/>
  <c r="J34" i="6"/>
  <c r="I34" i="6"/>
  <c r="I36" i="6"/>
  <c r="K36" i="6"/>
  <c r="K34" i="6"/>
  <c r="F34" i="6"/>
  <c r="F36" i="6"/>
  <c r="O34" i="6"/>
  <c r="O36" i="6"/>
  <c r="L36" i="6"/>
  <c r="L34" i="6"/>
  <c r="N36" i="6"/>
  <c r="N34" i="6"/>
  <c r="P34" i="6"/>
  <c r="P36" i="6"/>
  <c r="H34" i="6"/>
  <c r="H36" i="6"/>
  <c r="M36" i="6"/>
  <c r="M34" i="6"/>
  <c r="E36" i="6"/>
  <c r="E34" i="6"/>
  <c r="E36" i="16"/>
  <c r="E36" i="17"/>
  <c r="K39" i="15" l="1"/>
  <c r="K40" i="15" s="1"/>
  <c r="I39" i="15"/>
  <c r="I40" i="15" s="1"/>
  <c r="O39" i="15"/>
  <c r="O40" i="15" s="1"/>
  <c r="M39" i="15"/>
  <c r="M40" i="15" s="1"/>
  <c r="L39" i="15"/>
  <c r="L40" i="15" s="1"/>
  <c r="N39" i="6"/>
  <c r="N40" i="6" s="1"/>
  <c r="I39" i="6"/>
  <c r="I40" i="6" s="1"/>
  <c r="O39" i="6"/>
  <c r="O40" i="6" s="1"/>
  <c r="L39" i="6"/>
  <c r="L40" i="6" s="1"/>
  <c r="J39" i="6"/>
  <c r="J40" i="6" s="1"/>
  <c r="F39" i="6"/>
  <c r="F40" i="6" s="1"/>
  <c r="M39" i="6"/>
  <c r="M40" i="6" s="1"/>
  <c r="G39" i="6"/>
  <c r="G40" i="6" s="1"/>
  <c r="H39" i="6"/>
  <c r="H40" i="6" s="1"/>
  <c r="E39" i="6"/>
  <c r="E39" i="15"/>
  <c r="E40" i="15" s="1"/>
  <c r="F39" i="15"/>
  <c r="F40" i="15" s="1"/>
  <c r="K39" i="6"/>
  <c r="K40" i="6" s="1"/>
  <c r="P39" i="15"/>
  <c r="P40" i="15" s="1"/>
  <c r="H39" i="15"/>
  <c r="H40" i="15" s="1"/>
  <c r="P39" i="6"/>
  <c r="P40" i="6" s="1"/>
  <c r="E40" i="6" l="1"/>
  <c r="E57" i="6"/>
  <c r="E41" i="6"/>
  <c r="E41" i="15"/>
  <c r="E60" i="6" l="1"/>
  <c r="E64" i="6" s="1"/>
  <c r="E59" i="6"/>
  <c r="E63" i="6" s="1"/>
  <c r="E46" i="6"/>
  <c r="E50" i="6" s="1"/>
  <c r="E47" i="6"/>
  <c r="E51" i="6" s="1"/>
</calcChain>
</file>

<file path=xl/sharedStrings.xml><?xml version="1.0" encoding="utf-8"?>
<sst xmlns="http://schemas.openxmlformats.org/spreadsheetml/2006/main" count="688" uniqueCount="200">
  <si>
    <t>事業名</t>
    <rPh sb="0" eb="2">
      <t>ジギョウ</t>
    </rPh>
    <rPh sb="2" eb="3">
      <t>メイ</t>
    </rPh>
    <phoneticPr fontId="2"/>
  </si>
  <si>
    <t>実施サイト</t>
    <rPh sb="0" eb="2">
      <t>ジッシ</t>
    </rPh>
    <phoneticPr fontId="2"/>
  </si>
  <si>
    <t>住所</t>
    <rPh sb="0" eb="2">
      <t>ジュウショ</t>
    </rPh>
    <phoneticPr fontId="2"/>
  </si>
  <si>
    <t>緯度</t>
    <rPh sb="0" eb="2">
      <t>イド</t>
    </rPh>
    <phoneticPr fontId="2"/>
  </si>
  <si>
    <t>33°26'04.1"S</t>
    <phoneticPr fontId="2"/>
  </si>
  <si>
    <t>経度</t>
    <rPh sb="0" eb="2">
      <t>ケイド</t>
    </rPh>
    <phoneticPr fontId="2"/>
  </si>
  <si>
    <t>70°41'02.7"W</t>
    <phoneticPr fontId="2"/>
  </si>
  <si>
    <t>標高</t>
    <rPh sb="0" eb="2">
      <t>ヒョウコウ</t>
    </rPh>
    <phoneticPr fontId="2"/>
  </si>
  <si>
    <t>ｍ</t>
    <phoneticPr fontId="2"/>
  </si>
  <si>
    <t>設置角</t>
    <rPh sb="0" eb="2">
      <t>セッチ</t>
    </rPh>
    <rPh sb="2" eb="3">
      <t>カク</t>
    </rPh>
    <phoneticPr fontId="2"/>
  </si>
  <si>
    <t>方位角</t>
    <rPh sb="0" eb="2">
      <t>ホウイ</t>
    </rPh>
    <rPh sb="2" eb="3">
      <t>カク</t>
    </rPh>
    <phoneticPr fontId="2"/>
  </si>
  <si>
    <t>160°</t>
    <phoneticPr fontId="2"/>
  </si>
  <si>
    <t>（　北：０°、東：９０°、南：180°、西：270°）</t>
    <rPh sb="2" eb="3">
      <t>キタ</t>
    </rPh>
    <rPh sb="7" eb="8">
      <t>ヒガシ</t>
    </rPh>
    <rPh sb="13" eb="14">
      <t>ミナミ</t>
    </rPh>
    <rPh sb="20" eb="21">
      <t>ニシ</t>
    </rPh>
    <phoneticPr fontId="2"/>
  </si>
  <si>
    <t>傾斜角</t>
    <rPh sb="0" eb="2">
      <t>ケイシャ</t>
    </rPh>
    <rPh sb="2" eb="3">
      <t>カク</t>
    </rPh>
    <phoneticPr fontId="2"/>
  </si>
  <si>
    <t>12°</t>
    <phoneticPr fontId="2"/>
  </si>
  <si>
    <t>（　水平面に対するモジュールの設置角度）</t>
    <rPh sb="2" eb="4">
      <t>スイヘイ</t>
    </rPh>
    <rPh sb="4" eb="5">
      <t>メン</t>
    </rPh>
    <rPh sb="6" eb="7">
      <t>タイ</t>
    </rPh>
    <rPh sb="15" eb="17">
      <t>セッチ</t>
    </rPh>
    <rPh sb="17" eb="19">
      <t>カクド</t>
    </rPh>
    <phoneticPr fontId="2"/>
  </si>
  <si>
    <t>太陽電池モジュール</t>
    <rPh sb="0" eb="2">
      <t>タイヨウ</t>
    </rPh>
    <rPh sb="2" eb="4">
      <t>デンチ</t>
    </rPh>
    <phoneticPr fontId="2"/>
  </si>
  <si>
    <t>メーカー</t>
    <phoneticPr fontId="2"/>
  </si>
  <si>
    <t>型番</t>
    <rPh sb="0" eb="2">
      <t>カタバン</t>
    </rPh>
    <phoneticPr fontId="2"/>
  </si>
  <si>
    <t>kW単価（USD/kW）</t>
    <phoneticPr fontId="2"/>
  </si>
  <si>
    <t>項目</t>
    <rPh sb="0" eb="2">
      <t>コウモク</t>
    </rPh>
    <phoneticPr fontId="2"/>
  </si>
  <si>
    <t>記号</t>
    <rPh sb="0" eb="2">
      <t>キゴウ</t>
    </rPh>
    <phoneticPr fontId="2"/>
  </si>
  <si>
    <t>式</t>
    <rPh sb="0" eb="1">
      <t>シキ</t>
    </rPh>
    <phoneticPr fontId="2"/>
  </si>
  <si>
    <t>太陽電池モジュールの容量</t>
    <rPh sb="0" eb="2">
      <t>タイヨウ</t>
    </rPh>
    <rPh sb="2" eb="4">
      <t>デンチ</t>
    </rPh>
    <rPh sb="10" eb="12">
      <t>ヨウリョウ</t>
    </rPh>
    <phoneticPr fontId="2"/>
  </si>
  <si>
    <t>A</t>
    <phoneticPr fontId="2"/>
  </si>
  <si>
    <t>W</t>
    <phoneticPr fontId="2"/>
  </si>
  <si>
    <t>設置モジュール枚数＝</t>
    <rPh sb="0" eb="2">
      <t>セッチ</t>
    </rPh>
    <rPh sb="7" eb="9">
      <t>マイスウ</t>
    </rPh>
    <phoneticPr fontId="2"/>
  </si>
  <si>
    <t>N</t>
    <phoneticPr fontId="2"/>
  </si>
  <si>
    <t>枚</t>
    <rPh sb="0" eb="1">
      <t>マイ</t>
    </rPh>
    <phoneticPr fontId="2"/>
  </si>
  <si>
    <t>システムの太陽電池容量</t>
    <rPh sb="5" eb="7">
      <t>タイヨウ</t>
    </rPh>
    <rPh sb="7" eb="9">
      <t>デンチ</t>
    </rPh>
    <rPh sb="9" eb="11">
      <t>ヨウリョウ</t>
    </rPh>
    <phoneticPr fontId="2"/>
  </si>
  <si>
    <t>SA</t>
    <phoneticPr fontId="2"/>
  </si>
  <si>
    <t>A*N</t>
    <phoneticPr fontId="2"/>
  </si>
  <si>
    <t>kW</t>
    <phoneticPr fontId="2"/>
  </si>
  <si>
    <t>記入</t>
    <rPh sb="0" eb="2">
      <t>キニュウ</t>
    </rPh>
    <phoneticPr fontId="2"/>
  </si>
  <si>
    <t>パワコン最大定格出力</t>
    <rPh sb="4" eb="6">
      <t>サイダイ</t>
    </rPh>
    <rPh sb="6" eb="8">
      <t>テイカク</t>
    </rPh>
    <rPh sb="8" eb="10">
      <t>シュツリョク</t>
    </rPh>
    <phoneticPr fontId="2"/>
  </si>
  <si>
    <t>P</t>
    <phoneticPr fontId="2"/>
  </si>
  <si>
    <t>パワコン設置台数</t>
    <rPh sb="4" eb="6">
      <t>セッチ</t>
    </rPh>
    <rPh sb="6" eb="8">
      <t>ダイスウ</t>
    </rPh>
    <phoneticPr fontId="2"/>
  </si>
  <si>
    <t>D</t>
    <phoneticPr fontId="2"/>
  </si>
  <si>
    <t>台</t>
    <rPh sb="0" eb="1">
      <t>ダイ</t>
    </rPh>
    <phoneticPr fontId="2"/>
  </si>
  <si>
    <t>自動計算</t>
    <rPh sb="0" eb="2">
      <t>ジドウ</t>
    </rPh>
    <rPh sb="2" eb="4">
      <t>ケイサン</t>
    </rPh>
    <phoneticPr fontId="2"/>
  </si>
  <si>
    <t>パワコン最大定格総容量</t>
    <rPh sb="4" eb="6">
      <t>サイダイ</t>
    </rPh>
    <rPh sb="6" eb="8">
      <t>テイカク</t>
    </rPh>
    <rPh sb="8" eb="9">
      <t>ソウ</t>
    </rPh>
    <rPh sb="9" eb="11">
      <t>ヨウリョウ</t>
    </rPh>
    <phoneticPr fontId="2"/>
  </si>
  <si>
    <t>SP</t>
    <phoneticPr fontId="2"/>
  </si>
  <si>
    <t>P*D</t>
    <phoneticPr fontId="2"/>
  </si>
  <si>
    <t>パワコン容量/太陽電池容量</t>
    <rPh sb="4" eb="6">
      <t>ヨウリョウ</t>
    </rPh>
    <rPh sb="7" eb="9">
      <t>タイヨウ</t>
    </rPh>
    <rPh sb="9" eb="11">
      <t>デンチ</t>
    </rPh>
    <rPh sb="11" eb="13">
      <t>ヨウリョウ</t>
    </rPh>
    <phoneticPr fontId="2"/>
  </si>
  <si>
    <t>PH</t>
    <phoneticPr fontId="2"/>
  </si>
  <si>
    <t>SP/SA</t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</si>
  <si>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</si>
  <si>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</si>
  <si>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</si>
  <si>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</si>
  <si>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</si>
  <si>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</si>
  <si>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</si>
  <si>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</si>
  <si>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</si>
  <si>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</si>
  <si>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</si>
  <si>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</si>
  <si>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出典・根拠</t>
    <rPh sb="0" eb="2">
      <t>シュッテン</t>
    </rPh>
    <rPh sb="3" eb="5">
      <t>コンキョ</t>
    </rPh>
    <phoneticPr fontId="2"/>
  </si>
  <si>
    <t>各月の１日平均日射量
(実施サイトにおける値：ｋWh/㎡・日）</t>
    <rPh sb="0" eb="2">
      <t>カクツキ</t>
    </rPh>
    <rPh sb="4" eb="5">
      <t>ニチ</t>
    </rPh>
    <rPh sb="5" eb="7">
      <t>ヘイキン</t>
    </rPh>
    <rPh sb="7" eb="9">
      <t>ニッシャ</t>
    </rPh>
    <rPh sb="9" eb="10">
      <t>リョウ</t>
    </rPh>
    <rPh sb="12" eb="14">
      <t>ジッシ</t>
    </rPh>
    <rPh sb="21" eb="22">
      <t>アタイ</t>
    </rPh>
    <rPh sb="29" eb="30">
      <t>ヒ</t>
    </rPh>
    <phoneticPr fontId="2"/>
  </si>
  <si>
    <t>HR</t>
    <phoneticPr fontId="2"/>
  </si>
  <si>
    <t>データベース：Meteonorm</t>
  </si>
  <si>
    <t>※データの出典を記載</t>
    <rPh sb="5" eb="7">
      <t>シュッテン</t>
    </rPh>
    <rPh sb="8" eb="10">
      <t>キサイ</t>
    </rPh>
    <phoneticPr fontId="2"/>
  </si>
  <si>
    <t>各月の１日平均有効日射量
(方位角、傾斜角における補正値：ｋWh/㎡・日）</t>
    <rPh sb="0" eb="2">
      <t>カクツキ</t>
    </rPh>
    <rPh sb="4" eb="5">
      <t>ニチ</t>
    </rPh>
    <rPh sb="5" eb="7">
      <t>ヘイキン</t>
    </rPh>
    <rPh sb="7" eb="9">
      <t>ユウコウ</t>
    </rPh>
    <rPh sb="9" eb="11">
      <t>ニッシャ</t>
    </rPh>
    <rPh sb="11" eb="12">
      <t>リョウ</t>
    </rPh>
    <rPh sb="14" eb="16">
      <t>ホウイ</t>
    </rPh>
    <rPh sb="16" eb="17">
      <t>カク</t>
    </rPh>
    <rPh sb="18" eb="20">
      <t>ケイシャ</t>
    </rPh>
    <rPh sb="20" eb="21">
      <t>カク</t>
    </rPh>
    <rPh sb="25" eb="27">
      <t>ホセイ</t>
    </rPh>
    <rPh sb="27" eb="28">
      <t>アタイ</t>
    </rPh>
    <rPh sb="35" eb="36">
      <t>ヒ</t>
    </rPh>
    <phoneticPr fontId="2"/>
  </si>
  <si>
    <t>AR</t>
    <phoneticPr fontId="2"/>
  </si>
  <si>
    <t>※補正計算根拠（ソフト）を記載</t>
    <rPh sb="1" eb="3">
      <t>ホセイ</t>
    </rPh>
    <rPh sb="3" eb="5">
      <t>ケイサン</t>
    </rPh>
    <rPh sb="5" eb="7">
      <t>コンキョ</t>
    </rPh>
    <rPh sb="13" eb="15">
      <t>キサイ</t>
    </rPh>
    <phoneticPr fontId="2"/>
  </si>
  <si>
    <t>各月の平均最高気温
（℃）</t>
    <rPh sb="0" eb="2">
      <t>カクツキ</t>
    </rPh>
    <rPh sb="3" eb="5">
      <t>ヘイキン</t>
    </rPh>
    <rPh sb="5" eb="7">
      <t>サイコウ</t>
    </rPh>
    <rPh sb="7" eb="9">
      <t>キオン</t>
    </rPh>
    <phoneticPr fontId="2"/>
  </si>
  <si>
    <t>AT</t>
    <phoneticPr fontId="2"/>
  </si>
  <si>
    <t>モジュールの温度補正係数
（損失が無い場合=1.0）</t>
    <rPh sb="6" eb="8">
      <t>オンド</t>
    </rPh>
    <rPh sb="8" eb="10">
      <t>ホセイ</t>
    </rPh>
    <rPh sb="10" eb="12">
      <t>ケイスウ</t>
    </rPh>
    <rPh sb="14" eb="16">
      <t>ソンシツ</t>
    </rPh>
    <rPh sb="17" eb="18">
      <t>ナ</t>
    </rPh>
    <rPh sb="19" eb="21">
      <t>バアイ</t>
    </rPh>
    <phoneticPr fontId="2"/>
  </si>
  <si>
    <t>LA</t>
    <phoneticPr fontId="2"/>
  </si>
  <si>
    <t>メーカーカタログ値</t>
    <rPh sb="8" eb="9">
      <t>チ</t>
    </rPh>
    <phoneticPr fontId="2"/>
  </si>
  <si>
    <t>※温度補正係数（%/deg)のデータを提出のこと</t>
    <rPh sb="1" eb="3">
      <t>オンド</t>
    </rPh>
    <rPh sb="3" eb="5">
      <t>ホセイ</t>
    </rPh>
    <rPh sb="5" eb="7">
      <t>ケイスウ</t>
    </rPh>
    <rPh sb="19" eb="21">
      <t>テイシュツ</t>
    </rPh>
    <phoneticPr fontId="2"/>
  </si>
  <si>
    <t>影による損失係数
（無い場合は､1.0）</t>
    <rPh sb="0" eb="1">
      <t>カゲ</t>
    </rPh>
    <rPh sb="4" eb="6">
      <t>ソンシツ</t>
    </rPh>
    <rPh sb="6" eb="8">
      <t>ケイスウ</t>
    </rPh>
    <rPh sb="10" eb="11">
      <t>ナ</t>
    </rPh>
    <rPh sb="12" eb="14">
      <t>バアイ</t>
    </rPh>
    <phoneticPr fontId="2"/>
  </si>
  <si>
    <t>LB</t>
    <phoneticPr fontId="2"/>
  </si>
  <si>
    <t>配置図面</t>
    <rPh sb="0" eb="2">
      <t>ハイチ</t>
    </rPh>
    <rPh sb="2" eb="4">
      <t>ズメン</t>
    </rPh>
    <phoneticPr fontId="2"/>
  </si>
  <si>
    <t>※モジュールの配置図、モジュール間の間隔、傾斜角が分かる図面を提出のこと</t>
    <rPh sb="7" eb="9">
      <t>ハイチ</t>
    </rPh>
    <rPh sb="9" eb="10">
      <t>ズ</t>
    </rPh>
    <rPh sb="16" eb="17">
      <t>カン</t>
    </rPh>
    <rPh sb="18" eb="20">
      <t>カンカク</t>
    </rPh>
    <rPh sb="21" eb="23">
      <t>ケイシャ</t>
    </rPh>
    <rPh sb="23" eb="24">
      <t>カク</t>
    </rPh>
    <rPh sb="25" eb="26">
      <t>ワ</t>
    </rPh>
    <rPh sb="28" eb="29">
      <t>ズ</t>
    </rPh>
    <rPh sb="29" eb="30">
      <t>メン</t>
    </rPh>
    <rPh sb="31" eb="33">
      <t>テイシュツ</t>
    </rPh>
    <phoneticPr fontId="2"/>
  </si>
  <si>
    <t>LC</t>
    <phoneticPr fontId="2"/>
  </si>
  <si>
    <t>パワコンデショナー変換効率
（定格負荷時電力効率）</t>
    <rPh sb="9" eb="11">
      <t>ヘンカン</t>
    </rPh>
    <rPh sb="11" eb="13">
      <t>コウリツ</t>
    </rPh>
    <rPh sb="15" eb="17">
      <t>テイカク</t>
    </rPh>
    <rPh sb="17" eb="19">
      <t>フカ</t>
    </rPh>
    <rPh sb="19" eb="20">
      <t>ジ</t>
    </rPh>
    <rPh sb="20" eb="22">
      <t>デンリョク</t>
    </rPh>
    <rPh sb="22" eb="24">
      <t>コウリツ</t>
    </rPh>
    <phoneticPr fontId="2"/>
  </si>
  <si>
    <t>LD</t>
    <phoneticPr fontId="2"/>
  </si>
  <si>
    <t>パワコンデショナーの容量を超える（強日射時）の逸失率
（無い場合は、1.0）</t>
    <rPh sb="10" eb="12">
      <t>ヨウリョウ</t>
    </rPh>
    <rPh sb="13" eb="14">
      <t>コ</t>
    </rPh>
    <rPh sb="17" eb="18">
      <t>キョウ</t>
    </rPh>
    <rPh sb="18" eb="20">
      <t>ニッシャ</t>
    </rPh>
    <rPh sb="20" eb="21">
      <t>ジ</t>
    </rPh>
    <rPh sb="23" eb="25">
      <t>イッシツ</t>
    </rPh>
    <rPh sb="25" eb="26">
      <t>リツ</t>
    </rPh>
    <rPh sb="28" eb="29">
      <t>ナ</t>
    </rPh>
    <rPh sb="30" eb="32">
      <t>バアイ</t>
    </rPh>
    <phoneticPr fontId="2"/>
  </si>
  <si>
    <t>LE</t>
    <phoneticPr fontId="2"/>
  </si>
  <si>
    <t>その他損失(無い場合:1.0）
（モジュール汚れ、送電ロスなど）</t>
    <rPh sb="2" eb="3">
      <t>タ</t>
    </rPh>
    <rPh sb="3" eb="5">
      <t>ソンシツ</t>
    </rPh>
    <rPh sb="6" eb="7">
      <t>ナ</t>
    </rPh>
    <rPh sb="8" eb="10">
      <t>バアイ</t>
    </rPh>
    <rPh sb="22" eb="23">
      <t>ヨゴ</t>
    </rPh>
    <rPh sb="25" eb="27">
      <t>ソウデン</t>
    </rPh>
    <phoneticPr fontId="2"/>
  </si>
  <si>
    <t>LF</t>
    <phoneticPr fontId="2"/>
  </si>
  <si>
    <t>総合システム係数</t>
    <rPh sb="0" eb="2">
      <t>ソウゴウ</t>
    </rPh>
    <rPh sb="6" eb="8">
      <t>ケイスウ</t>
    </rPh>
    <phoneticPr fontId="2"/>
  </si>
  <si>
    <t>SC</t>
    <phoneticPr fontId="2"/>
  </si>
  <si>
    <t>LA*LB*LC*LD*LE*LF</t>
    <phoneticPr fontId="2"/>
  </si>
  <si>
    <t>1日推定発電電力量
（ｋWh/日）</t>
    <rPh sb="1" eb="2">
      <t>ニチ</t>
    </rPh>
    <rPh sb="2" eb="4">
      <t>スイテイ</t>
    </rPh>
    <rPh sb="4" eb="6">
      <t>ハツデン</t>
    </rPh>
    <rPh sb="6" eb="8">
      <t>デンリョク</t>
    </rPh>
    <rPh sb="8" eb="9">
      <t>リョウ</t>
    </rPh>
    <rPh sb="15" eb="16">
      <t>ヒ</t>
    </rPh>
    <phoneticPr fontId="2"/>
  </si>
  <si>
    <t>DW</t>
    <phoneticPr fontId="2"/>
  </si>
  <si>
    <t>SA*AR*SC</t>
    <phoneticPr fontId="2"/>
  </si>
  <si>
    <t>システム平均自家消費電力量
（kWh/日)</t>
    <rPh sb="4" eb="6">
      <t>ヘイキン</t>
    </rPh>
    <rPh sb="6" eb="8">
      <t>ジカ</t>
    </rPh>
    <rPh sb="8" eb="10">
      <t>ショウヒ</t>
    </rPh>
    <rPh sb="10" eb="12">
      <t>デンリョク</t>
    </rPh>
    <rPh sb="12" eb="13">
      <t>リョウ</t>
    </rPh>
    <rPh sb="19" eb="20">
      <t>ヒ</t>
    </rPh>
    <phoneticPr fontId="2"/>
  </si>
  <si>
    <t>SW</t>
  </si>
  <si>
    <t>※グリッド接続が不可能で捨てる場合（又は、売電先で余剰電力が発生する場合）は、その量を含む。</t>
    <phoneticPr fontId="2"/>
  </si>
  <si>
    <t>工場等の稼働日における平均1日消費電力量
（ｋWh/日)</t>
    <rPh sb="0" eb="2">
      <t>コウジョウ</t>
    </rPh>
    <rPh sb="2" eb="3">
      <t>ナド</t>
    </rPh>
    <rPh sb="4" eb="7">
      <t>カドウビ</t>
    </rPh>
    <rPh sb="11" eb="13">
      <t>ヘイキン</t>
    </rPh>
    <rPh sb="14" eb="15">
      <t>ヒ</t>
    </rPh>
    <rPh sb="15" eb="17">
      <t>ショウヒ</t>
    </rPh>
    <rPh sb="17" eb="19">
      <t>デンリョク</t>
    </rPh>
    <rPh sb="19" eb="20">
      <t>リョウ</t>
    </rPh>
    <rPh sb="26" eb="27">
      <t>ヒ</t>
    </rPh>
    <phoneticPr fontId="2"/>
  </si>
  <si>
    <t>WC</t>
    <phoneticPr fontId="2"/>
  </si>
  <si>
    <t>※消費電力量のデータを添付ください。</t>
  </si>
  <si>
    <t>工場等の稼働日における平均1日余剰電力量
（ｋWh/日)</t>
    <rPh sb="0" eb="2">
      <t>コウジョウ</t>
    </rPh>
    <rPh sb="2" eb="3">
      <t>ナド</t>
    </rPh>
    <rPh sb="4" eb="7">
      <t>カドウビ</t>
    </rPh>
    <rPh sb="11" eb="13">
      <t>ヘイキン</t>
    </rPh>
    <rPh sb="14" eb="15">
      <t>ニチ</t>
    </rPh>
    <rPh sb="15" eb="17">
      <t>ヨジョウ</t>
    </rPh>
    <rPh sb="17" eb="19">
      <t>デンリョク</t>
    </rPh>
    <rPh sb="19" eb="20">
      <t>リョウ</t>
    </rPh>
    <rPh sb="26" eb="27">
      <t>ヒ</t>
    </rPh>
    <phoneticPr fontId="2"/>
  </si>
  <si>
    <t>WA</t>
    <phoneticPr fontId="2"/>
  </si>
  <si>
    <t>DW＞SW+WC→DW-SW-WC
DW≦SW+WC→0</t>
    <phoneticPr fontId="2"/>
  </si>
  <si>
    <t>工場等の非稼働日における平均1日消費電力量
（ｋWh/日)</t>
    <rPh sb="0" eb="2">
      <t>コウジョウ</t>
    </rPh>
    <rPh sb="2" eb="3">
      <t>ナド</t>
    </rPh>
    <rPh sb="4" eb="5">
      <t>ヒ</t>
    </rPh>
    <rPh sb="5" eb="8">
      <t>カドウビ</t>
    </rPh>
    <rPh sb="12" eb="14">
      <t>ヘイキン</t>
    </rPh>
    <rPh sb="15" eb="16">
      <t>ヒ</t>
    </rPh>
    <rPh sb="16" eb="18">
      <t>ショウヒ</t>
    </rPh>
    <rPh sb="18" eb="20">
      <t>デンリョク</t>
    </rPh>
    <rPh sb="20" eb="21">
      <t>リョウ</t>
    </rPh>
    <rPh sb="27" eb="28">
      <t>ヒ</t>
    </rPh>
    <phoneticPr fontId="2"/>
  </si>
  <si>
    <t>NC</t>
    <phoneticPr fontId="2"/>
  </si>
  <si>
    <t>工場等の非稼働日における平均1日余剰電力量
（kWh)</t>
    <rPh sb="0" eb="2">
      <t>コウジョウ</t>
    </rPh>
    <rPh sb="2" eb="3">
      <t>トウ</t>
    </rPh>
    <rPh sb="4" eb="5">
      <t>ヒ</t>
    </rPh>
    <rPh sb="5" eb="8">
      <t>カドウビ</t>
    </rPh>
    <rPh sb="12" eb="14">
      <t>ヘイキン</t>
    </rPh>
    <rPh sb="15" eb="16">
      <t>ニチ</t>
    </rPh>
    <rPh sb="16" eb="18">
      <t>ヨジョウ</t>
    </rPh>
    <rPh sb="18" eb="20">
      <t>デンリョク</t>
    </rPh>
    <rPh sb="20" eb="21">
      <t>リョウ</t>
    </rPh>
    <phoneticPr fontId="2"/>
  </si>
  <si>
    <t>NA</t>
    <phoneticPr fontId="2"/>
  </si>
  <si>
    <t>DW＞SW+NC→DW-SW-NC
DW≦SW+NC→0</t>
    <phoneticPr fontId="2"/>
  </si>
  <si>
    <t>工場等の月の稼動日数
(日）</t>
    <rPh sb="0" eb="2">
      <t>コウジョウ</t>
    </rPh>
    <rPh sb="2" eb="3">
      <t>ナド</t>
    </rPh>
    <rPh sb="4" eb="5">
      <t>ツキ</t>
    </rPh>
    <rPh sb="6" eb="8">
      <t>カドウ</t>
    </rPh>
    <rPh sb="8" eb="10">
      <t>ニッスウ</t>
    </rPh>
    <rPh sb="12" eb="13">
      <t>ニチ</t>
    </rPh>
    <phoneticPr fontId="2"/>
  </si>
  <si>
    <t>FD</t>
    <phoneticPr fontId="2"/>
  </si>
  <si>
    <t>工場等の月の非稼動日数
(日）</t>
    <rPh sb="0" eb="2">
      <t>コウジョウ</t>
    </rPh>
    <rPh sb="2" eb="3">
      <t>ナド</t>
    </rPh>
    <rPh sb="4" eb="5">
      <t>ツキ</t>
    </rPh>
    <rPh sb="6" eb="7">
      <t>ヒ</t>
    </rPh>
    <rPh sb="7" eb="9">
      <t>カドウ</t>
    </rPh>
    <rPh sb="9" eb="11">
      <t>ニッスウ</t>
    </rPh>
    <phoneticPr fontId="2"/>
  </si>
  <si>
    <t>FH</t>
    <phoneticPr fontId="2"/>
  </si>
  <si>
    <t>月日数-FD</t>
    <phoneticPr fontId="2"/>
  </si>
  <si>
    <t>月間推定余剰電力量
(kWh/月）</t>
    <rPh sb="0" eb="2">
      <t>ゲッカン</t>
    </rPh>
    <rPh sb="2" eb="4">
      <t>スイテイ</t>
    </rPh>
    <rPh sb="4" eb="6">
      <t>ヨジョウ</t>
    </rPh>
    <rPh sb="6" eb="8">
      <t>デンリョク</t>
    </rPh>
    <rPh sb="8" eb="9">
      <t>リョウ</t>
    </rPh>
    <rPh sb="15" eb="16">
      <t>ツキ</t>
    </rPh>
    <phoneticPr fontId="2"/>
  </si>
  <si>
    <t>MAW</t>
    <phoneticPr fontId="2"/>
  </si>
  <si>
    <t>WA*FD+NA*FH</t>
    <phoneticPr fontId="2"/>
  </si>
  <si>
    <t>月間推定有効発電量
（ｋWh/月)</t>
    <rPh sb="0" eb="2">
      <t>ゲッカン</t>
    </rPh>
    <rPh sb="2" eb="4">
      <t>スイテイ</t>
    </rPh>
    <rPh sb="4" eb="6">
      <t>ユウコウ</t>
    </rPh>
    <rPh sb="6" eb="8">
      <t>ハツデン</t>
    </rPh>
    <rPh sb="8" eb="9">
      <t>リョウ</t>
    </rPh>
    <rPh sb="15" eb="16">
      <t>ツキ</t>
    </rPh>
    <phoneticPr fontId="2"/>
  </si>
  <si>
    <t>MYW</t>
    <phoneticPr fontId="2"/>
  </si>
  <si>
    <t>(DW-SW)*（FD+FH)-MAW</t>
    <phoneticPr fontId="2"/>
  </si>
  <si>
    <t>年間推定有効総発電量
（kWh/年)</t>
    <rPh sb="0" eb="2">
      <t>ネンカン</t>
    </rPh>
    <rPh sb="2" eb="4">
      <t>スイテイ</t>
    </rPh>
    <rPh sb="4" eb="6">
      <t>ユウコウ</t>
    </rPh>
    <rPh sb="6" eb="7">
      <t>ソウ</t>
    </rPh>
    <rPh sb="7" eb="9">
      <t>ハツデン</t>
    </rPh>
    <rPh sb="9" eb="10">
      <t>リョウ</t>
    </rPh>
    <phoneticPr fontId="2"/>
  </si>
  <si>
    <t>YYW</t>
    <phoneticPr fontId="2"/>
  </si>
  <si>
    <t>SUM（MYW）</t>
    <phoneticPr fontId="2"/>
  </si>
  <si>
    <t>（１）自家消費の代替に関するCO2排出削減量</t>
    <rPh sb="3" eb="5">
      <t>ジカ</t>
    </rPh>
    <rPh sb="5" eb="7">
      <t>ショウヒ</t>
    </rPh>
    <rPh sb="8" eb="10">
      <t>ダイタイ</t>
    </rPh>
    <rPh sb="11" eb="12">
      <t>カン</t>
    </rPh>
    <phoneticPr fontId="2"/>
  </si>
  <si>
    <t>kg-CO2/kWh</t>
  </si>
  <si>
    <t>リファレンスのCO2排出量</t>
    <rPh sb="10" eb="12">
      <t>ハイシュツ</t>
    </rPh>
    <rPh sb="12" eb="13">
      <t>リョウ</t>
    </rPh>
    <phoneticPr fontId="2"/>
  </si>
  <si>
    <t>Re1</t>
    <phoneticPr fontId="2"/>
  </si>
  <si>
    <t>ton-CO2/年</t>
    <rPh sb="8" eb="9">
      <t>ネン</t>
    </rPh>
    <phoneticPr fontId="2"/>
  </si>
  <si>
    <t>プロジェクトのCO2排出量</t>
    <rPh sb="10" eb="12">
      <t>ハイシュツ</t>
    </rPh>
    <rPh sb="12" eb="13">
      <t>リョウ</t>
    </rPh>
    <phoneticPr fontId="2"/>
  </si>
  <si>
    <t>Pj1</t>
    <phoneticPr fontId="2"/>
  </si>
  <si>
    <t>=Re1-Pj1</t>
    <phoneticPr fontId="2"/>
  </si>
  <si>
    <t>（２）余剰電力の売電に関するCO2排出削減量</t>
    <rPh sb="3" eb="5">
      <t>ヨジョウ</t>
    </rPh>
    <rPh sb="5" eb="7">
      <t>デンリョク</t>
    </rPh>
    <rPh sb="8" eb="10">
      <t>バイデン</t>
    </rPh>
    <rPh sb="11" eb="12">
      <t>カン</t>
    </rPh>
    <phoneticPr fontId="2"/>
  </si>
  <si>
    <t>年間余剰電力量 (売電量）</t>
    <rPh sb="0" eb="2">
      <t>ネンカン</t>
    </rPh>
    <rPh sb="2" eb="4">
      <t>ヨジョウ</t>
    </rPh>
    <rPh sb="4" eb="6">
      <t>デンリョク</t>
    </rPh>
    <rPh sb="6" eb="7">
      <t>リョウ</t>
    </rPh>
    <rPh sb="9" eb="11">
      <t>バイデン</t>
    </rPh>
    <rPh sb="11" eb="12">
      <t>リョウ</t>
    </rPh>
    <phoneticPr fontId="2"/>
  </si>
  <si>
    <t>YAW</t>
    <phoneticPr fontId="2"/>
  </si>
  <si>
    <t>=SUM(MAW)</t>
    <phoneticPr fontId="2"/>
  </si>
  <si>
    <t>kWh/年</t>
    <rPh sb="4" eb="5">
      <t>ネン</t>
    </rPh>
    <phoneticPr fontId="2"/>
  </si>
  <si>
    <t>Re2</t>
    <phoneticPr fontId="2"/>
  </si>
  <si>
    <t>Pj2</t>
  </si>
  <si>
    <t>Re2-Pj2</t>
    <phoneticPr fontId="2"/>
  </si>
  <si>
    <t>◎トータルCO2排出削減量</t>
    <rPh sb="8" eb="10">
      <t>ハイシュツ</t>
    </rPh>
    <rPh sb="10" eb="12">
      <t>サクゲン</t>
    </rPh>
    <rPh sb="12" eb="13">
      <t>リョウ</t>
    </rPh>
    <phoneticPr fontId="2"/>
  </si>
  <si>
    <t>※この値を実施計画書に記載</t>
    <phoneticPr fontId="2"/>
  </si>
  <si>
    <t>工場等の非稼働日における平均1日余剰電力量
（kWh/日)</t>
    <rPh sb="0" eb="2">
      <t>コウジョウ</t>
    </rPh>
    <rPh sb="2" eb="3">
      <t>トウ</t>
    </rPh>
    <rPh sb="4" eb="5">
      <t>ヒ</t>
    </rPh>
    <rPh sb="5" eb="8">
      <t>カドウビ</t>
    </rPh>
    <rPh sb="12" eb="14">
      <t>ヘイキン</t>
    </rPh>
    <rPh sb="15" eb="16">
      <t>ニチ</t>
    </rPh>
    <rPh sb="16" eb="18">
      <t>ヨジョウ</t>
    </rPh>
    <rPh sb="18" eb="20">
      <t>デンリョク</t>
    </rPh>
    <rPh sb="20" eb="21">
      <t>リョウ</t>
    </rPh>
    <rPh sb="27" eb="28">
      <t>ニチ</t>
    </rPh>
    <phoneticPr fontId="2"/>
  </si>
  <si>
    <t>月間推定有効発電量
（ｋWh/月)</t>
    <rPh sb="0" eb="2">
      <t>ゲッカン</t>
    </rPh>
    <rPh sb="2" eb="4">
      <t>スイテイ</t>
    </rPh>
    <rPh sb="4" eb="6">
      <t>ユウコウ</t>
    </rPh>
    <rPh sb="6" eb="8">
      <t>ハツデン</t>
    </rPh>
    <rPh sb="8" eb="9">
      <t>リョウ</t>
    </rPh>
    <rPh sb="9" eb="10">
      <t>リキリョウ</t>
    </rPh>
    <rPh sb="15" eb="16">
      <t>ツキ</t>
    </rPh>
    <phoneticPr fontId="2"/>
  </si>
  <si>
    <t>SW</t>
    <phoneticPr fontId="2"/>
  </si>
  <si>
    <t>売電可能電力量
（ｋWh/日)</t>
    <rPh sb="0" eb="2">
      <t>バイデン</t>
    </rPh>
    <rPh sb="2" eb="4">
      <t>カノウ</t>
    </rPh>
    <rPh sb="4" eb="6">
      <t>デンリョク</t>
    </rPh>
    <rPh sb="6" eb="7">
      <t>リョウ</t>
    </rPh>
    <rPh sb="13" eb="14">
      <t>ヒ</t>
    </rPh>
    <phoneticPr fontId="2"/>
  </si>
  <si>
    <t>DW-SW</t>
  </si>
  <si>
    <t>月実有効日数
(日）</t>
    <rPh sb="0" eb="1">
      <t>ツキ</t>
    </rPh>
    <rPh sb="1" eb="2">
      <t>ジツ</t>
    </rPh>
    <rPh sb="2" eb="4">
      <t>ユウコウ</t>
    </rPh>
    <rPh sb="4" eb="6">
      <t>ニッスウ</t>
    </rPh>
    <rPh sb="8" eb="9">
      <t>ヒ</t>
    </rPh>
    <phoneticPr fontId="2"/>
  </si>
  <si>
    <t>TD</t>
    <phoneticPr fontId="2"/>
  </si>
  <si>
    <t>年間定期点検による停止３日を想定</t>
    <rPh sb="0" eb="2">
      <t>ネンカン</t>
    </rPh>
    <rPh sb="2" eb="4">
      <t>テイキ</t>
    </rPh>
    <rPh sb="4" eb="6">
      <t>テンケン</t>
    </rPh>
    <rPh sb="9" eb="11">
      <t>テイシ</t>
    </rPh>
    <rPh sb="12" eb="13">
      <t>ニチ</t>
    </rPh>
    <rPh sb="14" eb="16">
      <t>ソウテイ</t>
    </rPh>
    <phoneticPr fontId="2"/>
  </si>
  <si>
    <t>月間売電可能電力量
(kWh/月）</t>
    <rPh sb="0" eb="2">
      <t>ゲッカン</t>
    </rPh>
    <rPh sb="2" eb="4">
      <t>バイデン</t>
    </rPh>
    <rPh sb="4" eb="6">
      <t>カノウ</t>
    </rPh>
    <rPh sb="6" eb="8">
      <t>デンリョク</t>
    </rPh>
    <rPh sb="8" eb="9">
      <t>リョウ</t>
    </rPh>
    <rPh sb="15" eb="16">
      <t>ツキ</t>
    </rPh>
    <phoneticPr fontId="2"/>
  </si>
  <si>
    <t>WA*TD</t>
  </si>
  <si>
    <t>年間推定有効総発電量
(kWh/年)</t>
    <rPh sb="0" eb="2">
      <t>ネンカン</t>
    </rPh>
    <rPh sb="2" eb="4">
      <t>スイテイ</t>
    </rPh>
    <rPh sb="4" eb="6">
      <t>ユウコウ</t>
    </rPh>
    <rPh sb="6" eb="7">
      <t>ソウ</t>
    </rPh>
    <rPh sb="7" eb="9">
      <t>ハツデン</t>
    </rPh>
    <rPh sb="9" eb="10">
      <t>リョウ</t>
    </rPh>
    <phoneticPr fontId="2"/>
  </si>
  <si>
    <t>SUM（MYW）</t>
  </si>
  <si>
    <t>（３）全量売電する場合</t>
    <rPh sb="3" eb="5">
      <t>ゼンリョウ</t>
    </rPh>
    <rPh sb="5" eb="7">
      <t>バイデン</t>
    </rPh>
    <rPh sb="9" eb="11">
      <t>バアイ</t>
    </rPh>
    <phoneticPr fontId="2"/>
  </si>
  <si>
    <t>Re3</t>
    <phoneticPr fontId="2"/>
  </si>
  <si>
    <t>Pj３</t>
    <phoneticPr fontId="2"/>
  </si>
  <si>
    <t>◎トータルCO2排出削減量</t>
    <phoneticPr fontId="2"/>
  </si>
  <si>
    <t>Q３</t>
    <phoneticPr fontId="2"/>
  </si>
  <si>
    <t>Re3-Pj3</t>
  </si>
  <si>
    <t>※この値を実施計画書に記載</t>
    <rPh sb="3" eb="4">
      <t>アタイ</t>
    </rPh>
    <rPh sb="5" eb="7">
      <t>ジッシ</t>
    </rPh>
    <rPh sb="7" eb="9">
      <t>ケイカク</t>
    </rPh>
    <rPh sb="9" eb="10">
      <t>ショ</t>
    </rPh>
    <rPh sb="11" eb="13">
      <t>キサイ</t>
    </rPh>
    <phoneticPr fontId="2"/>
  </si>
  <si>
    <t>パワコン（インバータ）</t>
    <phoneticPr fontId="2"/>
  </si>
  <si>
    <t>モジュール変換効率（%）</t>
    <rPh sb="5" eb="7">
      <t>ヘンカン</t>
    </rPh>
    <rPh sb="7" eb="9">
      <t>コウリツ</t>
    </rPh>
    <phoneticPr fontId="2"/>
  </si>
  <si>
    <t>パワコン変換効率（%）</t>
    <rPh sb="4" eb="6">
      <t>ヘンカン</t>
    </rPh>
    <rPh sb="6" eb="8">
      <t>コウリツ</t>
    </rPh>
    <phoneticPr fontId="2"/>
  </si>
  <si>
    <t>20XX年度JCM設備補助公募要領 別添　CO2排出係数一覧表</t>
    <rPh sb="4" eb="6">
      <t>ネンド</t>
    </rPh>
    <rPh sb="9" eb="11">
      <t>セツビ</t>
    </rPh>
    <rPh sb="11" eb="13">
      <t>ホジョ</t>
    </rPh>
    <rPh sb="13" eb="15">
      <t>コウボ</t>
    </rPh>
    <rPh sb="15" eb="17">
      <t>ヨウリョウ</t>
    </rPh>
    <rPh sb="18" eb="20">
      <t>ベッテン</t>
    </rPh>
    <rPh sb="24" eb="26">
      <t>ハイシュツ</t>
    </rPh>
    <rPh sb="26" eb="28">
      <t>ケイスウ</t>
    </rPh>
    <rPh sb="28" eb="30">
      <t>イチラン</t>
    </rPh>
    <rPh sb="30" eb="31">
      <t>ヒョウ</t>
    </rPh>
    <phoneticPr fontId="2"/>
  </si>
  <si>
    <t>BaUのCO2排出量</t>
    <rPh sb="7" eb="9">
      <t>ハイシュツ</t>
    </rPh>
    <rPh sb="9" eb="10">
      <t>リョウ</t>
    </rPh>
    <phoneticPr fontId="2"/>
  </si>
  <si>
    <t>B1</t>
    <phoneticPr fontId="2"/>
  </si>
  <si>
    <t>BJC</t>
    <phoneticPr fontId="2"/>
  </si>
  <si>
    <t>ReJC</t>
    <phoneticPr fontId="2"/>
  </si>
  <si>
    <t>=YYW×ReJC/1000</t>
    <phoneticPr fontId="2"/>
  </si>
  <si>
    <t>=YYW×BJC/1000</t>
    <phoneticPr fontId="2"/>
  </si>
  <si>
    <t>リファレンスからのCO2排出削減量</t>
    <rPh sb="12" eb="14">
      <t>ハイシュツ</t>
    </rPh>
    <rPh sb="14" eb="16">
      <t>サクゲン</t>
    </rPh>
    <rPh sb="16" eb="17">
      <t>リョウ</t>
    </rPh>
    <phoneticPr fontId="2"/>
  </si>
  <si>
    <t>BaUからのCO2排出削減量</t>
    <rPh sb="9" eb="11">
      <t>ハイシュツ</t>
    </rPh>
    <rPh sb="11" eb="13">
      <t>サクゲン</t>
    </rPh>
    <rPh sb="13" eb="14">
      <t>リョウ</t>
    </rPh>
    <phoneticPr fontId="2"/>
  </si>
  <si>
    <t>=B1-Pj1</t>
    <phoneticPr fontId="2"/>
  </si>
  <si>
    <t>B2</t>
    <phoneticPr fontId="2"/>
  </si>
  <si>
    <t>ReBC</t>
    <phoneticPr fontId="2"/>
  </si>
  <si>
    <t>BBC</t>
    <phoneticPr fontId="2"/>
  </si>
  <si>
    <t>=YAW*BBC/1000</t>
    <phoneticPr fontId="2"/>
  </si>
  <si>
    <t>=YAW*ReBC/1000</t>
    <phoneticPr fontId="2"/>
  </si>
  <si>
    <t>ReQ1</t>
    <phoneticPr fontId="2"/>
  </si>
  <si>
    <t>BQ1</t>
    <phoneticPr fontId="2"/>
  </si>
  <si>
    <t>ReQ2</t>
    <phoneticPr fontId="2"/>
  </si>
  <si>
    <t>BQ2</t>
    <phoneticPr fontId="2"/>
  </si>
  <si>
    <t>B2-Pj2</t>
    <phoneticPr fontId="2"/>
  </si>
  <si>
    <t>ReQall</t>
    <phoneticPr fontId="2"/>
  </si>
  <si>
    <t>BQall</t>
    <phoneticPr fontId="2"/>
  </si>
  <si>
    <t>=ReQ1+ReQ2</t>
    <phoneticPr fontId="2"/>
  </si>
  <si>
    <t>=BQ1+BQ2</t>
    <phoneticPr fontId="2"/>
  </si>
  <si>
    <t>※売電しない場合：ReBC,YAW=0</t>
    <rPh sb="1" eb="3">
      <t>バイデン</t>
    </rPh>
    <rPh sb="6" eb="8">
      <t>バアイ</t>
    </rPh>
    <phoneticPr fontId="2"/>
  </si>
  <si>
    <t>※売電しない場合：BBC,YAW=0</t>
    <rPh sb="1" eb="3">
      <t>バイデン</t>
    </rPh>
    <rPh sb="6" eb="8">
      <t>バアイ</t>
    </rPh>
    <phoneticPr fontId="2"/>
  </si>
  <si>
    <t>IFI Default Grid Factors 20XX vX.X</t>
    <phoneticPr fontId="2"/>
  </si>
  <si>
    <t>B3</t>
    <phoneticPr fontId="2"/>
  </si>
  <si>
    <t>YYW*ReBC/1000</t>
    <phoneticPr fontId="2"/>
  </si>
  <si>
    <t>YYW*BBC/1000</t>
    <phoneticPr fontId="2"/>
  </si>
  <si>
    <t>B3-Pj3</t>
    <phoneticPr fontId="2"/>
  </si>
  <si>
    <t>リファレンスの自家消費電力のCO2排出係数</t>
    <rPh sb="7" eb="9">
      <t>ジカ</t>
    </rPh>
    <rPh sb="9" eb="11">
      <t>ショウヒ</t>
    </rPh>
    <rPh sb="11" eb="13">
      <t>デンリョク</t>
    </rPh>
    <rPh sb="17" eb="19">
      <t>ハイシュツ</t>
    </rPh>
    <rPh sb="19" eb="21">
      <t>ケイスウ</t>
    </rPh>
    <phoneticPr fontId="2"/>
  </si>
  <si>
    <t>BaUの自家消費電力のCO2排出係数</t>
    <rPh sb="4" eb="6">
      <t>ジカ</t>
    </rPh>
    <rPh sb="6" eb="8">
      <t>ショウヒ</t>
    </rPh>
    <rPh sb="8" eb="10">
      <t>デンリョク</t>
    </rPh>
    <rPh sb="14" eb="16">
      <t>ハイシュツ</t>
    </rPh>
    <rPh sb="16" eb="18">
      <t>ケイスウ</t>
    </rPh>
    <phoneticPr fontId="2"/>
  </si>
  <si>
    <t>リファレンスの売電先のCO2排出係数</t>
    <rPh sb="7" eb="9">
      <t>バイデン</t>
    </rPh>
    <rPh sb="9" eb="10">
      <t>サキ</t>
    </rPh>
    <rPh sb="14" eb="16">
      <t>ハイシュツ</t>
    </rPh>
    <rPh sb="16" eb="18">
      <t>ケイスウ</t>
    </rPh>
    <phoneticPr fontId="2"/>
  </si>
  <si>
    <t>BaUの売電先のCO2排出係数</t>
    <rPh sb="4" eb="6">
      <t>バイデン</t>
    </rPh>
    <rPh sb="6" eb="7">
      <t>サキ</t>
    </rPh>
    <rPh sb="11" eb="13">
      <t>ハイシュツ</t>
    </rPh>
    <rPh sb="13" eb="15">
      <t>ケイスウ</t>
    </rPh>
    <phoneticPr fontId="2"/>
  </si>
  <si>
    <t>排出係数の出典</t>
    <rPh sb="0" eb="2">
      <t>ハイシュツ</t>
    </rPh>
    <rPh sb="2" eb="4">
      <t>ケイスウ</t>
    </rPh>
    <phoneticPr fontId="2"/>
  </si>
  <si>
    <t>経年劣化損失
（経年劣化：MRV期間のの中間年の数値とする）</t>
    <rPh sb="0" eb="2">
      <t>ケイネン</t>
    </rPh>
    <rPh sb="2" eb="4">
      <t>レッカ</t>
    </rPh>
    <rPh sb="4" eb="6">
      <t>ソンシツ</t>
    </rPh>
    <rPh sb="8" eb="10">
      <t>ケイネン</t>
    </rPh>
    <rPh sb="10" eb="12">
      <t>レッカ</t>
    </rPh>
    <rPh sb="16" eb="18">
      <t>キカン</t>
    </rPh>
    <rPh sb="20" eb="22">
      <t>チュウカン</t>
    </rPh>
    <rPh sb="22" eb="23">
      <t>ネン</t>
    </rPh>
    <rPh sb="24" eb="26">
      <t>スウチ</t>
    </rPh>
    <phoneticPr fontId="2"/>
  </si>
  <si>
    <t>※10年なら5年後の数値</t>
    <phoneticPr fontId="2"/>
  </si>
  <si>
    <t>経年劣化損失
（経年劣化：MRV期間の中間年の数値とする）</t>
    <rPh sb="0" eb="2">
      <t>ケイネン</t>
    </rPh>
    <rPh sb="2" eb="4">
      <t>レッカ</t>
    </rPh>
    <rPh sb="4" eb="6">
      <t>ソンシツ</t>
    </rPh>
    <rPh sb="8" eb="10">
      <t>ケイネン</t>
    </rPh>
    <rPh sb="10" eb="12">
      <t>レッカ</t>
    </rPh>
    <rPh sb="16" eb="18">
      <t>キカン</t>
    </rPh>
    <rPh sb="19" eb="21">
      <t>チュウカン</t>
    </rPh>
    <rPh sb="21" eb="22">
      <t>ネン</t>
    </rPh>
    <rPh sb="23" eb="25">
      <t>スウチ</t>
    </rPh>
    <phoneticPr fontId="2"/>
  </si>
  <si>
    <r>
      <rPr>
        <b/>
        <sz val="16"/>
        <color rgb="FFFF0000"/>
        <rFont val="ＭＳ Ｐゴシック"/>
        <family val="3"/>
        <charset val="128"/>
      </rPr>
      <t>R8年度</t>
    </r>
    <r>
      <rPr>
        <b/>
        <sz val="11"/>
        <rFont val="ＭＳ Ｐゴシック"/>
        <family val="3"/>
        <charset val="128"/>
      </rPr>
      <t>シナジー型ＪＣＭ創出事業（太陽光発電：自家消費、ネットメータリング含む）※記入例</t>
    </r>
    <rPh sb="2" eb="4">
      <t>ネンド</t>
    </rPh>
    <rPh sb="41" eb="43">
      <t>キニュウ</t>
    </rPh>
    <rPh sb="43" eb="44">
      <t>レイ</t>
    </rPh>
    <phoneticPr fontId="2"/>
  </si>
  <si>
    <r>
      <rPr>
        <b/>
        <sz val="16"/>
        <color rgb="FFFF0000"/>
        <rFont val="ＭＳ Ｐゴシック"/>
        <family val="3"/>
        <charset val="128"/>
      </rPr>
      <t>R8年度</t>
    </r>
    <r>
      <rPr>
        <b/>
        <sz val="11"/>
        <rFont val="ＭＳ Ｐゴシック"/>
        <family val="3"/>
        <charset val="128"/>
      </rPr>
      <t>シナジー型ＪＣＭ創出事業（太陽光発電：自家消費、ネットメータリング含む）</t>
    </r>
    <phoneticPr fontId="2"/>
  </si>
  <si>
    <r>
      <rPr>
        <b/>
        <sz val="16"/>
        <color rgb="FFFF0000"/>
        <rFont val="ＭＳ Ｐゴシック"/>
        <family val="3"/>
        <charset val="128"/>
      </rPr>
      <t>R8年度</t>
    </r>
    <r>
      <rPr>
        <b/>
        <sz val="11"/>
        <rFont val="ＭＳ Ｐゴシック"/>
        <family val="3"/>
        <charset val="128"/>
      </rPr>
      <t>シナジー型ＪＣＭ創出事業（太陽光発電：全量売電）※記入例</t>
    </r>
    <phoneticPr fontId="2"/>
  </si>
  <si>
    <r>
      <rPr>
        <b/>
        <sz val="16"/>
        <color rgb="FFFF0000"/>
        <rFont val="ＭＳ Ｐゴシック"/>
        <family val="3"/>
        <charset val="128"/>
      </rPr>
      <t>R8年度</t>
    </r>
    <r>
      <rPr>
        <b/>
        <sz val="11"/>
        <rFont val="ＭＳ Ｐゴシック"/>
        <family val="3"/>
        <charset val="128"/>
      </rPr>
      <t>シナジー型ＪＣＭ創出事業（太陽光発電：全量売電）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</si>
</sst>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0_ "/>
    <numFmt numFmtId="177" formatCode="0.00_ "/>
    <numFmt numFmtId="178" formatCode="0.0_ "/>
    <numFmt numFmtId="179" formatCode="0_ "/>
    <numFmt numFmtId="180" formatCode="0.0_);[Red]\(0.0\)"/>
    <numFmt numFmtId="181" formatCode="#,##0_ "/>
    <numFmt numFmtId="182" formatCode="#,##0.0_ "/>
    <numFmt numFmtId="183" formatCode="0.00_);[Red]\(0.00\)"/>
    <numFmt numFmtId="184" formatCode="0_ ;[Red]\-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49" fontId="3" fillId="0" borderId="1" xfId="0" applyNumberFormat="1" applyFont="1" applyBorder="1" applyAlignment="1" applyProtection="1">
      <alignment horizontal="left" vertical="center" shrinkToFit="1"/>
      <protection locked="0"/>
    </xf>
    <xf numFmtId="38" fontId="3" fillId="2" borderId="1" xfId="1" applyFont="1" applyFill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Protection="1">
      <alignment vertical="center"/>
      <protection locked="0"/>
    </xf>
    <xf numFmtId="177" fontId="3" fillId="0" borderId="0" xfId="0" applyNumberFormat="1" applyFont="1" applyProtection="1">
      <alignment vertical="center"/>
      <protection locked="0"/>
    </xf>
    <xf numFmtId="179" fontId="3" fillId="0" borderId="0" xfId="0" applyNumberFormat="1" applyFont="1" applyProtection="1">
      <alignment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177" fontId="3" fillId="2" borderId="1" xfId="0" applyNumberFormat="1" applyFont="1" applyFill="1" applyBorder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177" fontId="0" fillId="0" borderId="0" xfId="0" applyNumberFormat="1" applyProtection="1">
      <alignment vertical="center"/>
      <protection locked="0"/>
    </xf>
    <xf numFmtId="178" fontId="3" fillId="2" borderId="1" xfId="0" applyNumberFormat="1" applyFont="1" applyFill="1" applyBorder="1" applyProtection="1">
      <alignment vertical="center"/>
      <protection locked="0"/>
    </xf>
    <xf numFmtId="183" fontId="3" fillId="2" borderId="1" xfId="0" applyNumberFormat="1" applyFont="1" applyFill="1" applyBorder="1" applyProtection="1">
      <alignment vertical="center"/>
      <protection locked="0"/>
    </xf>
    <xf numFmtId="176" fontId="3" fillId="2" borderId="1" xfId="0" applyNumberFormat="1" applyFon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8" fontId="3" fillId="2" borderId="1" xfId="0" applyNumberFormat="1" applyFont="1" applyFill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Protection="1">
      <alignment vertical="center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0" fontId="9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178" fontId="3" fillId="0" borderId="1" xfId="0" applyNumberFormat="1" applyFont="1" applyBorder="1" applyProtection="1">
      <alignment vertical="center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178" fontId="3" fillId="0" borderId="0" xfId="0" applyNumberFormat="1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38" fontId="3" fillId="3" borderId="1" xfId="1" applyFont="1" applyFill="1" applyBorder="1" applyProtection="1">
      <alignment vertical="center"/>
    </xf>
    <xf numFmtId="40" fontId="3" fillId="3" borderId="1" xfId="1" applyNumberFormat="1" applyFont="1" applyFill="1" applyBorder="1" applyAlignment="1" applyProtection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183" fontId="3" fillId="3" borderId="1" xfId="0" applyNumberFormat="1" applyFont="1" applyFill="1" applyBorder="1">
      <alignment vertical="center"/>
    </xf>
    <xf numFmtId="38" fontId="3" fillId="3" borderId="1" xfId="1" applyFont="1" applyFill="1" applyBorder="1" applyAlignment="1" applyProtection="1">
      <alignment vertical="center" shrinkToFit="1"/>
    </xf>
    <xf numFmtId="181" fontId="3" fillId="3" borderId="1" xfId="0" applyNumberFormat="1" applyFont="1" applyFill="1" applyBorder="1">
      <alignment vertical="center"/>
    </xf>
    <xf numFmtId="181" fontId="10" fillId="3" borderId="1" xfId="0" applyNumberFormat="1" applyFont="1" applyFill="1" applyBorder="1">
      <alignment vertical="center"/>
    </xf>
    <xf numFmtId="49" fontId="0" fillId="0" borderId="1" xfId="0" applyNumberFormat="1" applyBorder="1" applyAlignment="1" applyProtection="1">
      <alignment horizontal="right" vertical="center" shrinkToFit="1"/>
      <protection locked="0"/>
    </xf>
    <xf numFmtId="49" fontId="3" fillId="0" borderId="1" xfId="0" applyNumberFormat="1" applyFont="1" applyBorder="1" applyAlignment="1" applyProtection="1">
      <alignment horizontal="right" vertical="center"/>
      <protection locked="0"/>
    </xf>
    <xf numFmtId="179" fontId="3" fillId="2" borderId="1" xfId="0" applyNumberFormat="1" applyFont="1" applyFill="1" applyBorder="1" applyProtection="1">
      <alignment vertical="center"/>
      <protection locked="0"/>
    </xf>
    <xf numFmtId="49" fontId="3" fillId="0" borderId="5" xfId="0" applyNumberFormat="1" applyFont="1" applyBorder="1" applyProtection="1">
      <alignment vertical="center"/>
      <protection locked="0"/>
    </xf>
    <xf numFmtId="49" fontId="3" fillId="0" borderId="1" xfId="0" applyNumberFormat="1" applyFont="1" applyBorder="1" applyAlignment="1" applyProtection="1">
      <alignment horizontal="right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38" fontId="3" fillId="0" borderId="0" xfId="1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Protection="1">
      <alignment vertical="center"/>
      <protection locked="0"/>
    </xf>
    <xf numFmtId="49" fontId="3" fillId="0" borderId="0" xfId="0" applyNumberFormat="1" applyFo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3" fillId="3" borderId="1" xfId="0" applyFont="1" applyFill="1" applyBorder="1">
      <alignment vertical="center"/>
    </xf>
    <xf numFmtId="180" fontId="3" fillId="3" borderId="1" xfId="0" applyNumberFormat="1" applyFont="1" applyFill="1" applyBorder="1">
      <alignment vertical="center"/>
    </xf>
    <xf numFmtId="38" fontId="3" fillId="3" borderId="1" xfId="0" applyNumberFormat="1" applyFont="1" applyFill="1" applyBorder="1">
      <alignment vertical="center"/>
    </xf>
    <xf numFmtId="182" fontId="3" fillId="3" borderId="1" xfId="0" applyNumberFormat="1" applyFont="1" applyFill="1" applyBorder="1">
      <alignment vertical="center"/>
    </xf>
    <xf numFmtId="178" fontId="3" fillId="3" borderId="1" xfId="0" applyNumberFormat="1" applyFont="1" applyFill="1" applyBorder="1">
      <alignment vertical="center"/>
    </xf>
    <xf numFmtId="181" fontId="11" fillId="3" borderId="1" xfId="0" applyNumberFormat="1" applyFont="1" applyFill="1" applyBorder="1">
      <alignment vertical="center"/>
    </xf>
    <xf numFmtId="40" fontId="3" fillId="2" borderId="1" xfId="1" applyNumberFormat="1" applyFont="1" applyFill="1" applyBorder="1" applyProtection="1">
      <alignment vertical="center"/>
      <protection locked="0"/>
    </xf>
    <xf numFmtId="184" fontId="3" fillId="3" borderId="1" xfId="0" applyNumberFormat="1" applyFont="1" applyFill="1" applyBorder="1">
      <alignment vertical="center"/>
    </xf>
    <xf numFmtId="0" fontId="12" fillId="2" borderId="1" xfId="0" applyFont="1" applyFill="1" applyBorder="1" applyProtection="1">
      <alignment vertical="center"/>
      <protection locked="0"/>
    </xf>
    <xf numFmtId="0" fontId="13" fillId="2" borderId="1" xfId="0" applyFont="1" applyFill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 applyProtection="1">
      <alignment vertical="center" shrinkToFit="1"/>
      <protection locked="0"/>
    </xf>
    <xf numFmtId="0" fontId="7" fillId="2" borderId="6" xfId="0" applyFont="1" applyFill="1" applyBorder="1" applyAlignment="1" applyProtection="1">
      <alignment vertical="center" shrinkToFit="1"/>
      <protection locked="0"/>
    </xf>
    <xf numFmtId="0" fontId="7" fillId="2" borderId="8" xfId="0" applyFont="1" applyFill="1" applyBorder="1" applyAlignment="1" applyProtection="1">
      <alignment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597354</xdr:colOff>
      <xdr:row>1</xdr:row>
      <xdr:rowOff>76200</xdr:rowOff>
    </xdr:from>
    <xdr:to>
      <xdr:col>16</xdr:col>
      <xdr:colOff>836840</xdr:colOff>
      <xdr:row>6</xdr:row>
      <xdr:rowOff>189139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20D6E8-6425-4767-A049-9153BFB96DB6}"/>
            </a:ext>
          </a:extLst>
        </xdr:cNvPr>
        <xdr:cNvSpPr txBox="1"/>
      </xdr:nvSpPr>
      <xdr:spPr>
        <a:xfrm>
          <a:off x="11074854" y="457200"/>
          <a:ext cx="4982936" cy="1265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方位角、傾斜角が異なるモジュール設置があるケースや、自家消費する負荷対象が異なるケースは、適宜</a:t>
          </a:r>
          <a:r>
            <a:rPr kumimoji="1" lang="en-US" altLang="ja-JP" sz="1100">
              <a:solidFill>
                <a:srgbClr val="FF0000"/>
              </a:solidFill>
            </a:rPr>
            <a:t>Sheet</a:t>
          </a:r>
          <a:r>
            <a:rPr kumimoji="1" lang="ja-JP" altLang="en-US" sz="1100">
              <a:solidFill>
                <a:srgbClr val="FF0000"/>
              </a:solidFill>
            </a:rPr>
            <a:t>をコピーし、ケース毎に計算し、先頭の１</a:t>
          </a:r>
          <a:r>
            <a:rPr kumimoji="1" lang="en-US" altLang="ja-JP" sz="1100">
              <a:solidFill>
                <a:srgbClr val="FF0000"/>
              </a:solidFill>
            </a:rPr>
            <a:t>Sheet</a:t>
          </a:r>
          <a:r>
            <a:rPr kumimoji="1" lang="ja-JP" altLang="en-US" sz="1100">
              <a:solidFill>
                <a:srgbClr val="FF0000"/>
              </a:solidFill>
            </a:rPr>
            <a:t>に合計値（記号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～</a:t>
          </a:r>
          <a:r>
            <a:rPr kumimoji="1" lang="en-US" altLang="ja-JP" sz="1100">
              <a:solidFill>
                <a:srgbClr val="FF0000"/>
              </a:solidFill>
            </a:rPr>
            <a:t>PH</a:t>
          </a:r>
          <a:r>
            <a:rPr kumimoji="1" lang="ja-JP" altLang="en-US" sz="1100">
              <a:solidFill>
                <a:srgbClr val="FF0000"/>
              </a:solidFill>
            </a:rPr>
            <a:t>の行、記号</a:t>
          </a:r>
          <a:r>
            <a:rPr kumimoji="1" lang="en-US" altLang="ja-JP" sz="1100">
              <a:solidFill>
                <a:srgbClr val="FF0000"/>
              </a:solidFill>
            </a:rPr>
            <a:t>JC</a:t>
          </a:r>
          <a:r>
            <a:rPr kumimoji="1" lang="ja-JP" altLang="en-US" sz="1100">
              <a:solidFill>
                <a:srgbClr val="FF0000"/>
              </a:solidFill>
            </a:rPr>
            <a:t>～</a:t>
          </a:r>
          <a:r>
            <a:rPr kumimoji="1" lang="en-US" altLang="ja-JP" sz="1100">
              <a:solidFill>
                <a:srgbClr val="FF0000"/>
              </a:solidFill>
            </a:rPr>
            <a:t>Qall</a:t>
          </a:r>
          <a:r>
            <a:rPr kumimoji="1" lang="ja-JP" altLang="en-US" sz="1100">
              <a:solidFill>
                <a:srgbClr val="FF0000"/>
              </a:solidFill>
            </a:rPr>
            <a:t>の行）を記載のこと</a:t>
          </a:r>
        </a:p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架台が太陽光追尾型の場合は、「１軸」の場合は傾斜角の欄に「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軸」と、「多軸」の場合は方位角・傾斜角の欄に「多軸」と記載し、記号</a:t>
          </a:r>
          <a:r>
            <a:rPr kumimoji="1" lang="en-US" altLang="ja-JP" sz="1100">
              <a:solidFill>
                <a:srgbClr val="FF0000"/>
              </a:solidFill>
            </a:rPr>
            <a:t>AR</a:t>
          </a:r>
          <a:r>
            <a:rPr kumimoji="1" lang="ja-JP" altLang="en-US" sz="1100">
              <a:solidFill>
                <a:srgbClr val="FF0000"/>
              </a:solidFill>
            </a:rPr>
            <a:t>の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日平均有効日射量はその効果を反映した数値とすること</a:t>
          </a:r>
        </a:p>
      </xdr:txBody>
    </xdr:sp>
    <xdr:clientData/>
  </xdr:twoCellAnchor>
  <xdr:twoCellAnchor>
    <xdr:from>
      <xdr:col>8</xdr:col>
      <xdr:colOff>209550</xdr:colOff>
      <xdr:row>66</xdr:row>
      <xdr:rowOff>180975</xdr:rowOff>
    </xdr:from>
    <xdr:to>
      <xdr:col>15</xdr:col>
      <xdr:colOff>385991</xdr:colOff>
      <xdr:row>67</xdr:row>
      <xdr:rowOff>301624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1FC8EE0-A207-4F8C-9B09-7AB4953E5106}"/>
            </a:ext>
          </a:extLst>
        </xdr:cNvPr>
        <xdr:cNvSpPr/>
      </xdr:nvSpPr>
      <xdr:spPr>
        <a:xfrm>
          <a:off x="9105900" y="18592800"/>
          <a:ext cx="5710466" cy="53974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300" b="1">
              <a:solidFill>
                <a:srgbClr val="FF0000"/>
              </a:solidFill>
            </a:rPr>
            <a:t>”リファレンスからの</a:t>
          </a:r>
          <a:r>
            <a:rPr kumimoji="1" lang="en-US" altLang="ja-JP" sz="1300" b="1">
              <a:solidFill>
                <a:srgbClr val="FF0000"/>
              </a:solidFill>
            </a:rPr>
            <a:t>CO2</a:t>
          </a:r>
          <a:r>
            <a:rPr kumimoji="1" lang="ja-JP" altLang="en-US" sz="1300" b="1">
              <a:solidFill>
                <a:srgbClr val="FF0000"/>
              </a:solidFill>
            </a:rPr>
            <a:t>排出量削減量＞</a:t>
          </a:r>
          <a:r>
            <a:rPr kumimoji="1" lang="en-US" altLang="ja-JP" sz="1300" b="1">
              <a:solidFill>
                <a:srgbClr val="FF0000"/>
              </a:solidFill>
            </a:rPr>
            <a:t>BaU</a:t>
          </a:r>
          <a:r>
            <a:rPr kumimoji="1" lang="ja-JP" altLang="en-US" sz="1300" b="1">
              <a:solidFill>
                <a:srgbClr val="FF0000"/>
              </a:solidFill>
            </a:rPr>
            <a:t>からの</a:t>
          </a:r>
          <a:r>
            <a:rPr kumimoji="1" lang="en-US" altLang="ja-JP" sz="1300" b="1">
              <a:solidFill>
                <a:srgbClr val="FF0000"/>
              </a:solidFill>
            </a:rPr>
            <a:t>CO2</a:t>
          </a:r>
          <a:r>
            <a:rPr kumimoji="1" lang="ja-JP" altLang="en-US" sz="1300" b="1">
              <a:solidFill>
                <a:srgbClr val="FF0000"/>
              </a:solidFill>
            </a:rPr>
            <a:t>排出削減量”　</a:t>
          </a:r>
          <a:endParaRPr kumimoji="1" lang="en-US" altLang="ja-JP" sz="1300" b="1">
            <a:solidFill>
              <a:srgbClr val="FF0000"/>
            </a:solidFill>
          </a:endParaRPr>
        </a:p>
        <a:p>
          <a:pPr algn="l"/>
          <a:r>
            <a:rPr kumimoji="1" lang="ja-JP" altLang="en-US" sz="1300" b="1">
              <a:solidFill>
                <a:srgbClr val="FF0000"/>
              </a:solidFill>
            </a:rPr>
            <a:t>の場合は適切ではないため見直しを行うこと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530679</xdr:colOff>
      <xdr:row>1</xdr:row>
      <xdr:rowOff>21773</xdr:rowOff>
    </xdr:from>
    <xdr:to>
      <xdr:col>16</xdr:col>
      <xdr:colOff>770165</xdr:colOff>
      <xdr:row>6</xdr:row>
      <xdr:rowOff>66676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9E1A16-A5B8-4BAB-8492-74E442BD28E6}"/>
            </a:ext>
          </a:extLst>
        </xdr:cNvPr>
        <xdr:cNvSpPr txBox="1"/>
      </xdr:nvSpPr>
      <xdr:spPr>
        <a:xfrm>
          <a:off x="11008179" y="402773"/>
          <a:ext cx="4982936" cy="11974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方位角、傾斜角が異なるモジュール設置があるケースや、自家消費する負荷対象が異なるケースは、適宜</a:t>
          </a:r>
          <a:r>
            <a:rPr kumimoji="1" lang="en-US" altLang="ja-JP" sz="1100">
              <a:solidFill>
                <a:srgbClr val="FF0000"/>
              </a:solidFill>
            </a:rPr>
            <a:t>Sheet</a:t>
          </a:r>
          <a:r>
            <a:rPr kumimoji="1" lang="ja-JP" altLang="en-US" sz="1100">
              <a:solidFill>
                <a:srgbClr val="FF0000"/>
              </a:solidFill>
            </a:rPr>
            <a:t>をコピーし、ケース毎に計算し、先頭の１</a:t>
          </a:r>
          <a:r>
            <a:rPr kumimoji="1" lang="en-US" altLang="ja-JP" sz="1100">
              <a:solidFill>
                <a:srgbClr val="FF0000"/>
              </a:solidFill>
            </a:rPr>
            <a:t>Sheet</a:t>
          </a:r>
          <a:r>
            <a:rPr kumimoji="1" lang="ja-JP" altLang="en-US" sz="1100">
              <a:solidFill>
                <a:srgbClr val="FF0000"/>
              </a:solidFill>
            </a:rPr>
            <a:t>に合計値（記号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～</a:t>
          </a:r>
          <a:r>
            <a:rPr kumimoji="1" lang="en-US" altLang="ja-JP" sz="1100">
              <a:solidFill>
                <a:srgbClr val="FF0000"/>
              </a:solidFill>
            </a:rPr>
            <a:t>PH</a:t>
          </a:r>
          <a:r>
            <a:rPr kumimoji="1" lang="ja-JP" altLang="en-US" sz="1100">
              <a:solidFill>
                <a:srgbClr val="FF0000"/>
              </a:solidFill>
            </a:rPr>
            <a:t>の行、記号</a:t>
          </a:r>
          <a:r>
            <a:rPr kumimoji="1" lang="en-US" altLang="ja-JP" sz="1100">
              <a:solidFill>
                <a:srgbClr val="FF0000"/>
              </a:solidFill>
            </a:rPr>
            <a:t>JC</a:t>
          </a:r>
          <a:r>
            <a:rPr kumimoji="1" lang="ja-JP" altLang="en-US" sz="1100">
              <a:solidFill>
                <a:srgbClr val="FF0000"/>
              </a:solidFill>
            </a:rPr>
            <a:t>～</a:t>
          </a:r>
          <a:r>
            <a:rPr kumimoji="1" lang="en-US" altLang="ja-JP" sz="1100">
              <a:solidFill>
                <a:srgbClr val="FF0000"/>
              </a:solidFill>
            </a:rPr>
            <a:t>Qall</a:t>
          </a:r>
          <a:r>
            <a:rPr kumimoji="1" lang="ja-JP" altLang="en-US" sz="1100">
              <a:solidFill>
                <a:srgbClr val="FF0000"/>
              </a:solidFill>
            </a:rPr>
            <a:t>の行）を記載のこと</a:t>
          </a:r>
        </a:p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架台が太陽光追尾型の場合は、「１軸」の場合は傾斜角の欄に「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軸」と、「多軸」の場合は方位角・傾斜角の欄に「多軸」と記載し、記号</a:t>
          </a:r>
          <a:r>
            <a:rPr kumimoji="1" lang="en-US" altLang="ja-JP" sz="1100">
              <a:solidFill>
                <a:srgbClr val="FF0000"/>
              </a:solidFill>
            </a:rPr>
            <a:t>AR</a:t>
          </a:r>
          <a:r>
            <a:rPr kumimoji="1" lang="ja-JP" altLang="en-US" sz="1100">
              <a:solidFill>
                <a:srgbClr val="FF0000"/>
              </a:solidFill>
            </a:rPr>
            <a:t>の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日平均有効日射量はその効果を反映した数値とすること</a:t>
          </a:r>
        </a:p>
      </xdr:txBody>
    </xdr:sp>
    <xdr:clientData/>
  </xdr:twoCellAnchor>
  <xdr:twoCellAnchor>
    <xdr:from>
      <xdr:col>8</xdr:col>
      <xdr:colOff>123825</xdr:colOff>
      <xdr:row>66</xdr:row>
      <xdr:rowOff>200025</xdr:rowOff>
    </xdr:from>
    <xdr:to>
      <xdr:col>15</xdr:col>
      <xdr:colOff>300266</xdr:colOff>
      <xdr:row>67</xdr:row>
      <xdr:rowOff>320674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277717C-9F50-4853-AAE4-7554FF08DB9B}"/>
            </a:ext>
          </a:extLst>
        </xdr:cNvPr>
        <xdr:cNvSpPr/>
      </xdr:nvSpPr>
      <xdr:spPr>
        <a:xfrm>
          <a:off x="9020175" y="18526125"/>
          <a:ext cx="5710466" cy="53974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300" b="1">
              <a:solidFill>
                <a:srgbClr val="FF0000"/>
              </a:solidFill>
            </a:rPr>
            <a:t>”リファレンスからの</a:t>
          </a:r>
          <a:r>
            <a:rPr kumimoji="1" lang="en-US" altLang="ja-JP" sz="1300" b="1">
              <a:solidFill>
                <a:srgbClr val="FF0000"/>
              </a:solidFill>
            </a:rPr>
            <a:t>CO2</a:t>
          </a:r>
          <a:r>
            <a:rPr kumimoji="1" lang="ja-JP" altLang="en-US" sz="1300" b="1">
              <a:solidFill>
                <a:srgbClr val="FF0000"/>
              </a:solidFill>
            </a:rPr>
            <a:t>排出量削減量＞</a:t>
          </a:r>
          <a:r>
            <a:rPr kumimoji="1" lang="en-US" altLang="ja-JP" sz="1300" b="1">
              <a:solidFill>
                <a:srgbClr val="FF0000"/>
              </a:solidFill>
            </a:rPr>
            <a:t>BaU</a:t>
          </a:r>
          <a:r>
            <a:rPr kumimoji="1" lang="ja-JP" altLang="en-US" sz="1300" b="1">
              <a:solidFill>
                <a:srgbClr val="FF0000"/>
              </a:solidFill>
            </a:rPr>
            <a:t>からの</a:t>
          </a:r>
          <a:r>
            <a:rPr kumimoji="1" lang="en-US" altLang="ja-JP" sz="1300" b="1">
              <a:solidFill>
                <a:srgbClr val="FF0000"/>
              </a:solidFill>
            </a:rPr>
            <a:t>CO2</a:t>
          </a:r>
          <a:r>
            <a:rPr kumimoji="1" lang="ja-JP" altLang="en-US" sz="1300" b="1">
              <a:solidFill>
                <a:srgbClr val="FF0000"/>
              </a:solidFill>
            </a:rPr>
            <a:t>排出削減量”　</a:t>
          </a:r>
          <a:endParaRPr kumimoji="1" lang="en-US" altLang="ja-JP" sz="1300" b="1">
            <a:solidFill>
              <a:srgbClr val="FF0000"/>
            </a:solidFill>
          </a:endParaRPr>
        </a:p>
        <a:p>
          <a:pPr algn="l"/>
          <a:r>
            <a:rPr kumimoji="1" lang="ja-JP" altLang="en-US" sz="1300" b="1">
              <a:solidFill>
                <a:srgbClr val="FF0000"/>
              </a:solidFill>
            </a:rPr>
            <a:t>の場合は適切ではないため見直しを行うこと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34818</xdr:colOff>
      <xdr:row>1</xdr:row>
      <xdr:rowOff>47625</xdr:rowOff>
    </xdr:from>
    <xdr:to>
      <xdr:col>16</xdr:col>
      <xdr:colOff>982516</xdr:colOff>
      <xdr:row>7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96663D-1F9D-4E86-A472-381E857D4CE5}"/>
            </a:ext>
          </a:extLst>
        </xdr:cNvPr>
        <xdr:cNvSpPr txBox="1"/>
      </xdr:nvSpPr>
      <xdr:spPr>
        <a:xfrm>
          <a:off x="11302893" y="428625"/>
          <a:ext cx="4900573" cy="1400175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方位角、傾斜角が異なるモジュール設置があるケースや、自家消費する負荷対象が異なるケースは、適宜</a:t>
          </a:r>
          <a:r>
            <a:rPr kumimoji="1" lang="en-US" altLang="ja-JP" sz="1100">
              <a:solidFill>
                <a:srgbClr val="FF0000"/>
              </a:solidFill>
            </a:rPr>
            <a:t>Sheet</a:t>
          </a:r>
          <a:r>
            <a:rPr kumimoji="1" lang="ja-JP" altLang="en-US" sz="1100">
              <a:solidFill>
                <a:srgbClr val="FF0000"/>
              </a:solidFill>
            </a:rPr>
            <a:t>をコピーし、ケース毎に計算し、先頭の１</a:t>
          </a:r>
          <a:r>
            <a:rPr kumimoji="1" lang="en-US" altLang="ja-JP" sz="1100">
              <a:solidFill>
                <a:srgbClr val="FF0000"/>
              </a:solidFill>
            </a:rPr>
            <a:t>Sheet</a:t>
          </a:r>
          <a:r>
            <a:rPr kumimoji="1" lang="ja-JP" altLang="en-US" sz="1100">
              <a:solidFill>
                <a:srgbClr val="FF0000"/>
              </a:solidFill>
            </a:rPr>
            <a:t>に合計値（記号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～</a:t>
          </a:r>
          <a:r>
            <a:rPr kumimoji="1" lang="en-US" altLang="ja-JP" sz="1100">
              <a:solidFill>
                <a:srgbClr val="FF0000"/>
              </a:solidFill>
            </a:rPr>
            <a:t>PH</a:t>
          </a:r>
          <a:r>
            <a:rPr kumimoji="1" lang="ja-JP" altLang="en-US" sz="1100">
              <a:solidFill>
                <a:srgbClr val="FF0000"/>
              </a:solidFill>
            </a:rPr>
            <a:t>の行、記号</a:t>
          </a:r>
          <a:r>
            <a:rPr kumimoji="1" lang="en-US" altLang="ja-JP" sz="1100">
              <a:solidFill>
                <a:srgbClr val="FF0000"/>
              </a:solidFill>
            </a:rPr>
            <a:t>JC</a:t>
          </a:r>
          <a:r>
            <a:rPr kumimoji="1" lang="ja-JP" altLang="en-US" sz="1100">
              <a:solidFill>
                <a:srgbClr val="FF0000"/>
              </a:solidFill>
            </a:rPr>
            <a:t>～</a:t>
          </a:r>
          <a:r>
            <a:rPr kumimoji="1" lang="en-US" altLang="ja-JP" sz="1100">
              <a:solidFill>
                <a:srgbClr val="FF0000"/>
              </a:solidFill>
            </a:rPr>
            <a:t>Qall</a:t>
          </a:r>
          <a:r>
            <a:rPr kumimoji="1" lang="ja-JP" altLang="en-US" sz="1100">
              <a:solidFill>
                <a:srgbClr val="FF0000"/>
              </a:solidFill>
            </a:rPr>
            <a:t>の行）を記載のこと</a:t>
          </a:r>
        </a:p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架台が太陽光追尾型の場合は、「１軸」の場合は傾斜角の欄に「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軸」と、「多軸」の場合は方位角・傾斜角の欄に「多軸」と記載し、記号</a:t>
          </a:r>
          <a:r>
            <a:rPr kumimoji="1" lang="en-US" altLang="ja-JP" sz="1100">
              <a:solidFill>
                <a:srgbClr val="FF0000"/>
              </a:solidFill>
            </a:rPr>
            <a:t>AR</a:t>
          </a:r>
          <a:r>
            <a:rPr kumimoji="1" lang="ja-JP" altLang="en-US" sz="1100">
              <a:solidFill>
                <a:srgbClr val="FF0000"/>
              </a:solidFill>
            </a:rPr>
            <a:t>の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日平均有効日射量はその効果を反映した数値とすること</a:t>
          </a:r>
        </a:p>
      </xdr:txBody>
    </xdr:sp>
    <xdr:clientData/>
  </xdr:twoCellAnchor>
  <xdr:twoCellAnchor>
    <xdr:from>
      <xdr:col>9</xdr:col>
      <xdr:colOff>171450</xdr:colOff>
      <xdr:row>45</xdr:row>
      <xdr:rowOff>28575</xdr:rowOff>
    </xdr:from>
    <xdr:to>
      <xdr:col>16</xdr:col>
      <xdr:colOff>347891</xdr:colOff>
      <xdr:row>47</xdr:row>
      <xdr:rowOff>53974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ADEE28D-3AE5-496A-BEB2-EB39C6502182}"/>
            </a:ext>
          </a:extLst>
        </xdr:cNvPr>
        <xdr:cNvSpPr/>
      </xdr:nvSpPr>
      <xdr:spPr>
        <a:xfrm>
          <a:off x="9858375" y="12420600"/>
          <a:ext cx="5710466" cy="53974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300" b="1">
              <a:solidFill>
                <a:srgbClr val="FF0000"/>
              </a:solidFill>
            </a:rPr>
            <a:t>”リファレンスからの</a:t>
          </a:r>
          <a:r>
            <a:rPr kumimoji="1" lang="en-US" altLang="ja-JP" sz="1300" b="1">
              <a:solidFill>
                <a:srgbClr val="FF0000"/>
              </a:solidFill>
            </a:rPr>
            <a:t>CO2</a:t>
          </a:r>
          <a:r>
            <a:rPr kumimoji="1" lang="ja-JP" altLang="en-US" sz="1300" b="1">
              <a:solidFill>
                <a:srgbClr val="FF0000"/>
              </a:solidFill>
            </a:rPr>
            <a:t>排出量削減量＞</a:t>
          </a:r>
          <a:r>
            <a:rPr kumimoji="1" lang="en-US" altLang="ja-JP" sz="1300" b="1">
              <a:solidFill>
                <a:srgbClr val="FF0000"/>
              </a:solidFill>
            </a:rPr>
            <a:t>BaU</a:t>
          </a:r>
          <a:r>
            <a:rPr kumimoji="1" lang="ja-JP" altLang="en-US" sz="1300" b="1">
              <a:solidFill>
                <a:srgbClr val="FF0000"/>
              </a:solidFill>
            </a:rPr>
            <a:t>からの</a:t>
          </a:r>
          <a:r>
            <a:rPr kumimoji="1" lang="en-US" altLang="ja-JP" sz="1300" b="1">
              <a:solidFill>
                <a:srgbClr val="FF0000"/>
              </a:solidFill>
            </a:rPr>
            <a:t>CO2</a:t>
          </a:r>
          <a:r>
            <a:rPr kumimoji="1" lang="ja-JP" altLang="en-US" sz="1300" b="1">
              <a:solidFill>
                <a:srgbClr val="FF0000"/>
              </a:solidFill>
            </a:rPr>
            <a:t>排出削減量”　</a:t>
          </a:r>
          <a:endParaRPr kumimoji="1" lang="en-US" altLang="ja-JP" sz="1300" b="1">
            <a:solidFill>
              <a:srgbClr val="FF0000"/>
            </a:solidFill>
          </a:endParaRPr>
        </a:p>
        <a:p>
          <a:pPr algn="l"/>
          <a:r>
            <a:rPr kumimoji="1" lang="ja-JP" altLang="en-US" sz="1300" b="1">
              <a:solidFill>
                <a:srgbClr val="FF0000"/>
              </a:solidFill>
            </a:rPr>
            <a:t>の場合は適切ではないため見直しを行うこと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120543</xdr:colOff>
      <xdr:row>1</xdr:row>
      <xdr:rowOff>22334</xdr:rowOff>
    </xdr:from>
    <xdr:to>
      <xdr:col>16</xdr:col>
      <xdr:colOff>1068241</xdr:colOff>
      <xdr:row>6</xdr:row>
      <xdr:rowOff>190501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7F6F0A-8099-466F-BDE2-D5A774F36DE5}"/>
            </a:ext>
          </a:extLst>
        </xdr:cNvPr>
        <xdr:cNvSpPr txBox="1"/>
      </xdr:nvSpPr>
      <xdr:spPr>
        <a:xfrm>
          <a:off x="11388618" y="403334"/>
          <a:ext cx="4900573" cy="1320692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方位角、傾斜角が異なるモジュール設置があるケースや、自家消費する負荷対象が異なるケースは、適宜</a:t>
          </a:r>
          <a:r>
            <a:rPr kumimoji="1" lang="en-US" altLang="ja-JP" sz="1100">
              <a:solidFill>
                <a:srgbClr val="FF0000"/>
              </a:solidFill>
            </a:rPr>
            <a:t>Sheet</a:t>
          </a:r>
          <a:r>
            <a:rPr kumimoji="1" lang="ja-JP" altLang="en-US" sz="1100">
              <a:solidFill>
                <a:srgbClr val="FF0000"/>
              </a:solidFill>
            </a:rPr>
            <a:t>をコピーし、ケース毎に計算し、先頭の１</a:t>
          </a:r>
          <a:r>
            <a:rPr kumimoji="1" lang="en-US" altLang="ja-JP" sz="1100">
              <a:solidFill>
                <a:srgbClr val="FF0000"/>
              </a:solidFill>
            </a:rPr>
            <a:t>Sheet</a:t>
          </a:r>
          <a:r>
            <a:rPr kumimoji="1" lang="ja-JP" altLang="en-US" sz="1100">
              <a:solidFill>
                <a:srgbClr val="FF0000"/>
              </a:solidFill>
            </a:rPr>
            <a:t>に合計値（記号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～</a:t>
          </a:r>
          <a:r>
            <a:rPr kumimoji="1" lang="en-US" altLang="ja-JP" sz="1100">
              <a:solidFill>
                <a:srgbClr val="FF0000"/>
              </a:solidFill>
            </a:rPr>
            <a:t>PH</a:t>
          </a:r>
          <a:r>
            <a:rPr kumimoji="1" lang="ja-JP" altLang="en-US" sz="1100">
              <a:solidFill>
                <a:srgbClr val="FF0000"/>
              </a:solidFill>
            </a:rPr>
            <a:t>の行、記号</a:t>
          </a:r>
          <a:r>
            <a:rPr kumimoji="1" lang="en-US" altLang="ja-JP" sz="1100">
              <a:solidFill>
                <a:srgbClr val="FF0000"/>
              </a:solidFill>
            </a:rPr>
            <a:t>JC</a:t>
          </a:r>
          <a:r>
            <a:rPr kumimoji="1" lang="ja-JP" altLang="en-US" sz="1100">
              <a:solidFill>
                <a:srgbClr val="FF0000"/>
              </a:solidFill>
            </a:rPr>
            <a:t>～</a:t>
          </a:r>
          <a:r>
            <a:rPr kumimoji="1" lang="en-US" altLang="ja-JP" sz="1100">
              <a:solidFill>
                <a:srgbClr val="FF0000"/>
              </a:solidFill>
            </a:rPr>
            <a:t>Qall</a:t>
          </a:r>
          <a:r>
            <a:rPr kumimoji="1" lang="ja-JP" altLang="en-US" sz="1100">
              <a:solidFill>
                <a:srgbClr val="FF0000"/>
              </a:solidFill>
            </a:rPr>
            <a:t>の行）を記載のこと</a:t>
          </a:r>
        </a:p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架台が太陽光追尾型の場合は、「１軸」の場合は傾斜角の欄に「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軸」と、「多軸」の場合は方位角・傾斜角の欄に「多軸」と記載し、記号</a:t>
          </a:r>
          <a:r>
            <a:rPr kumimoji="1" lang="en-US" altLang="ja-JP" sz="1100">
              <a:solidFill>
                <a:srgbClr val="FF0000"/>
              </a:solidFill>
            </a:rPr>
            <a:t>AR</a:t>
          </a:r>
          <a:r>
            <a:rPr kumimoji="1" lang="ja-JP" altLang="en-US" sz="1100">
              <a:solidFill>
                <a:srgbClr val="FF0000"/>
              </a:solidFill>
            </a:rPr>
            <a:t>の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日平均有効日射量はその効果を反映した数値とすること</a:t>
          </a:r>
        </a:p>
      </xdr:txBody>
    </xdr:sp>
    <xdr:clientData/>
  </xdr:twoCellAnchor>
  <xdr:twoCellAnchor>
    <xdr:from>
      <xdr:col>9</xdr:col>
      <xdr:colOff>104775</xdr:colOff>
      <xdr:row>45</xdr:row>
      <xdr:rowOff>9525</xdr:rowOff>
    </xdr:from>
    <xdr:to>
      <xdr:col>16</xdr:col>
      <xdr:colOff>281216</xdr:colOff>
      <xdr:row>47</xdr:row>
      <xdr:rowOff>34924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CDFBF18-7D2C-4A4F-A1C9-65CEF03F8477}"/>
            </a:ext>
          </a:extLst>
        </xdr:cNvPr>
        <xdr:cNvSpPr/>
      </xdr:nvSpPr>
      <xdr:spPr>
        <a:xfrm>
          <a:off x="9791700" y="12401550"/>
          <a:ext cx="5710466" cy="53974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300" b="1">
              <a:solidFill>
                <a:srgbClr val="FF0000"/>
              </a:solidFill>
            </a:rPr>
            <a:t>”リファレンスからの</a:t>
          </a:r>
          <a:r>
            <a:rPr kumimoji="1" lang="en-US" altLang="ja-JP" sz="1300" b="1">
              <a:solidFill>
                <a:srgbClr val="FF0000"/>
              </a:solidFill>
            </a:rPr>
            <a:t>CO2</a:t>
          </a:r>
          <a:r>
            <a:rPr kumimoji="1" lang="ja-JP" altLang="en-US" sz="1300" b="1">
              <a:solidFill>
                <a:srgbClr val="FF0000"/>
              </a:solidFill>
            </a:rPr>
            <a:t>排出量削減量＞</a:t>
          </a:r>
          <a:r>
            <a:rPr kumimoji="1" lang="en-US" altLang="ja-JP" sz="1300" b="1">
              <a:solidFill>
                <a:srgbClr val="FF0000"/>
              </a:solidFill>
            </a:rPr>
            <a:t>BaU</a:t>
          </a:r>
          <a:r>
            <a:rPr kumimoji="1" lang="ja-JP" altLang="en-US" sz="1300" b="1">
              <a:solidFill>
                <a:srgbClr val="FF0000"/>
              </a:solidFill>
            </a:rPr>
            <a:t>からの</a:t>
          </a:r>
          <a:r>
            <a:rPr kumimoji="1" lang="en-US" altLang="ja-JP" sz="1300" b="1">
              <a:solidFill>
                <a:srgbClr val="FF0000"/>
              </a:solidFill>
            </a:rPr>
            <a:t>CO2</a:t>
          </a:r>
          <a:r>
            <a:rPr kumimoji="1" lang="ja-JP" altLang="en-US" sz="1300" b="1">
              <a:solidFill>
                <a:srgbClr val="FF0000"/>
              </a:solidFill>
            </a:rPr>
            <a:t>排出削減量”　</a:t>
          </a:r>
          <a:endParaRPr kumimoji="1" lang="en-US" altLang="ja-JP" sz="1300" b="1">
            <a:solidFill>
              <a:srgbClr val="FF0000"/>
            </a:solidFill>
          </a:endParaRPr>
        </a:p>
        <a:p>
          <a:pPr algn="l"/>
          <a:r>
            <a:rPr kumimoji="1" lang="ja-JP" altLang="en-US" sz="1300" b="1">
              <a:solidFill>
                <a:srgbClr val="FF0000"/>
              </a:solidFill>
            </a:rPr>
            <a:t>の場合は適切ではないため見直しを行うこと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69"/>
  <sheetViews>
    <sheetView workbookViewId="0">
      <selection activeCell="B1" sqref="B1"/>
    </sheetView>
  </sheetViews>
  <sheetFormatPr defaultColWidth="1.25" defaultRowHeight="13.5" x14ac:dyDescent="0.15"/>
  <cols>
    <col min="1" max="1" width="1.5" style="2" customWidth="1"/>
    <col min="2" max="2" width="49.5" style="2" customWidth="1"/>
    <col min="3" max="3" width="8.25" style="2" customWidth="1"/>
    <col min="4" max="4" width="16" style="2" customWidth="1"/>
    <col min="5" max="16" width="10.375" style="2" customWidth="1"/>
    <col min="17" max="17" width="17.625" style="2" customWidth="1"/>
    <col min="18" max="18" width="62.625" style="2" customWidth="1"/>
    <col min="19" max="16384" width="1.25" style="2"/>
  </cols>
  <sheetData>
    <row r="1" spans="2:21" ht="30.6" customHeight="1" x14ac:dyDescent="0.15">
      <c r="B1" s="57" t="s">
        <v>196</v>
      </c>
    </row>
    <row r="2" spans="2:21" ht="16.149999999999999" customHeight="1" x14ac:dyDescent="0.15"/>
    <row r="3" spans="2:21" ht="22.15" customHeight="1" x14ac:dyDescent="0.15">
      <c r="B3" s="3" t="s">
        <v>0</v>
      </c>
      <c r="C3" s="106"/>
      <c r="D3" s="107"/>
      <c r="E3" s="107"/>
      <c r="F3" s="107"/>
      <c r="G3" s="107"/>
      <c r="H3" s="107"/>
      <c r="I3" s="107"/>
      <c r="J3" s="108"/>
      <c r="R3" s="4"/>
    </row>
    <row r="4" spans="2:21" ht="18.600000000000001" customHeight="1" x14ac:dyDescent="0.15">
      <c r="B4" s="104" t="s">
        <v>1</v>
      </c>
      <c r="C4" s="5" t="s">
        <v>2</v>
      </c>
      <c r="D4" s="115"/>
      <c r="E4" s="116"/>
      <c r="F4" s="116"/>
      <c r="G4" s="116"/>
      <c r="H4" s="116"/>
      <c r="I4" s="116"/>
      <c r="J4" s="116"/>
      <c r="R4" s="4"/>
    </row>
    <row r="5" spans="2:21" ht="18.600000000000001" customHeight="1" x14ac:dyDescent="0.15">
      <c r="B5" s="105"/>
      <c r="C5" s="5" t="s">
        <v>3</v>
      </c>
      <c r="D5" s="7" t="s">
        <v>4</v>
      </c>
      <c r="E5" s="5" t="s">
        <v>5</v>
      </c>
      <c r="F5" s="102" t="s">
        <v>6</v>
      </c>
      <c r="G5" s="103"/>
      <c r="H5" s="5" t="s">
        <v>7</v>
      </c>
      <c r="I5" s="7">
        <v>700</v>
      </c>
      <c r="J5" s="8" t="s">
        <v>8</v>
      </c>
      <c r="R5" s="4"/>
    </row>
    <row r="6" spans="2:21" ht="17.45" customHeight="1" x14ac:dyDescent="0.15">
      <c r="B6" s="104" t="s">
        <v>9</v>
      </c>
      <c r="C6" s="5" t="s">
        <v>10</v>
      </c>
      <c r="D6" s="9" t="s">
        <v>11</v>
      </c>
      <c r="E6" s="117" t="s">
        <v>12</v>
      </c>
      <c r="F6" s="118"/>
      <c r="G6" s="118"/>
      <c r="H6" s="118"/>
      <c r="I6" s="118"/>
      <c r="J6" s="118"/>
      <c r="R6" s="4"/>
    </row>
    <row r="7" spans="2:21" ht="17.45" customHeight="1" x14ac:dyDescent="0.15">
      <c r="B7" s="109"/>
      <c r="C7" s="5" t="s">
        <v>13</v>
      </c>
      <c r="D7" s="9" t="s">
        <v>14</v>
      </c>
      <c r="E7" s="117" t="s">
        <v>15</v>
      </c>
      <c r="F7" s="118"/>
      <c r="G7" s="118"/>
      <c r="H7" s="118"/>
      <c r="I7" s="118"/>
      <c r="J7" s="118"/>
      <c r="R7" s="4"/>
    </row>
    <row r="8" spans="2:21" x14ac:dyDescent="0.15">
      <c r="B8" s="11"/>
      <c r="C8" s="12"/>
      <c r="D8" s="12"/>
      <c r="E8" s="13"/>
      <c r="F8" s="10"/>
      <c r="G8" s="10"/>
      <c r="H8" s="10"/>
      <c r="I8" s="10"/>
      <c r="J8" s="10"/>
      <c r="K8" s="10"/>
      <c r="L8" s="14"/>
      <c r="M8" s="14"/>
      <c r="N8" s="14"/>
      <c r="O8" s="14"/>
      <c r="P8" s="15"/>
      <c r="Q8" s="15"/>
    </row>
    <row r="9" spans="2:21" x14ac:dyDescent="0.15">
      <c r="B9" s="16" t="s">
        <v>16</v>
      </c>
      <c r="C9" s="17" t="s">
        <v>17</v>
      </c>
      <c r="D9" s="110"/>
      <c r="E9" s="111"/>
      <c r="F9" s="17" t="s">
        <v>18</v>
      </c>
      <c r="G9" s="110"/>
      <c r="H9" s="111"/>
      <c r="I9" s="112" t="s">
        <v>155</v>
      </c>
      <c r="J9" s="113"/>
      <c r="K9" s="18"/>
      <c r="L9" s="89" t="s">
        <v>19</v>
      </c>
      <c r="M9" s="114"/>
      <c r="N9" s="19"/>
      <c r="O9" s="10"/>
      <c r="R9" s="14"/>
      <c r="S9" s="14"/>
      <c r="T9" s="15"/>
      <c r="U9" s="15"/>
    </row>
    <row r="10" spans="2:21" x14ac:dyDescent="0.15">
      <c r="B10" s="16" t="s">
        <v>154</v>
      </c>
      <c r="C10" s="17" t="s">
        <v>17</v>
      </c>
      <c r="D10" s="110"/>
      <c r="E10" s="111"/>
      <c r="F10" s="17" t="s">
        <v>18</v>
      </c>
      <c r="G10" s="110"/>
      <c r="H10" s="111"/>
      <c r="I10" s="112" t="s">
        <v>156</v>
      </c>
      <c r="J10" s="113"/>
      <c r="K10" s="18"/>
      <c r="L10" s="89" t="s">
        <v>19</v>
      </c>
      <c r="M10" s="114"/>
      <c r="N10" s="19"/>
      <c r="O10" s="10"/>
      <c r="R10" s="14"/>
      <c r="S10" s="14"/>
      <c r="T10" s="15"/>
      <c r="U10" s="15"/>
    </row>
    <row r="11" spans="2:21" x14ac:dyDescent="0.15">
      <c r="B11" s="11"/>
      <c r="C11" s="50"/>
      <c r="D11" s="50"/>
      <c r="E11" s="13"/>
      <c r="F11" s="10"/>
      <c r="G11" s="10"/>
      <c r="H11" s="10"/>
      <c r="I11" s="10"/>
      <c r="J11" s="10"/>
      <c r="K11" s="10"/>
      <c r="L11" s="14"/>
      <c r="M11" s="14"/>
      <c r="N11" s="14"/>
      <c r="O11" s="14"/>
      <c r="P11" s="15"/>
      <c r="Q11" s="15"/>
    </row>
    <row r="12" spans="2:21" x14ac:dyDescent="0.15">
      <c r="B12" s="17" t="s">
        <v>20</v>
      </c>
      <c r="C12" s="5" t="s">
        <v>21</v>
      </c>
      <c r="D12" s="5" t="s">
        <v>22</v>
      </c>
      <c r="M12" s="14"/>
      <c r="N12" s="14"/>
      <c r="O12" s="14"/>
      <c r="R12" s="15"/>
    </row>
    <row r="13" spans="2:21" x14ac:dyDescent="0.15">
      <c r="B13" s="20" t="s">
        <v>23</v>
      </c>
      <c r="C13" s="21" t="s">
        <v>24</v>
      </c>
      <c r="D13" s="65"/>
      <c r="E13" s="46">
        <v>250</v>
      </c>
      <c r="F13" s="13" t="s">
        <v>25</v>
      </c>
      <c r="H13" s="13"/>
      <c r="J13" s="13"/>
      <c r="M13" s="13"/>
      <c r="N13" s="13"/>
    </row>
    <row r="14" spans="2:21" x14ac:dyDescent="0.15">
      <c r="B14" s="24" t="s">
        <v>26</v>
      </c>
      <c r="C14" s="5" t="s">
        <v>27</v>
      </c>
      <c r="D14" s="66"/>
      <c r="E14" s="46">
        <v>1000</v>
      </c>
      <c r="F14" s="13" t="s">
        <v>28</v>
      </c>
      <c r="H14" s="13"/>
      <c r="K14" s="13"/>
      <c r="L14" s="13"/>
      <c r="M14" s="13"/>
      <c r="N14" s="13"/>
      <c r="O14" s="13"/>
    </row>
    <row r="15" spans="2:21" x14ac:dyDescent="0.15">
      <c r="B15" s="24" t="s">
        <v>29</v>
      </c>
      <c r="C15" s="5" t="s">
        <v>30</v>
      </c>
      <c r="D15" s="25" t="s">
        <v>31</v>
      </c>
      <c r="E15" s="79">
        <f>E13*E14/1000</f>
        <v>250</v>
      </c>
      <c r="F15" s="13" t="s">
        <v>32</v>
      </c>
      <c r="L15" s="26"/>
      <c r="M15" s="27"/>
      <c r="P15" s="94"/>
      <c r="Q15" s="96" t="s">
        <v>33</v>
      </c>
    </row>
    <row r="16" spans="2:21" x14ac:dyDescent="0.15">
      <c r="B16" s="3" t="s">
        <v>34</v>
      </c>
      <c r="C16" s="5" t="s">
        <v>35</v>
      </c>
      <c r="D16" s="66"/>
      <c r="E16" s="38">
        <v>20</v>
      </c>
      <c r="F16" s="13" t="s">
        <v>32</v>
      </c>
      <c r="G16" s="13"/>
      <c r="H16" s="13"/>
      <c r="I16" s="26"/>
      <c r="M16" s="27"/>
      <c r="P16" s="95"/>
      <c r="Q16" s="97"/>
    </row>
    <row r="17" spans="2:19" x14ac:dyDescent="0.15">
      <c r="B17" s="28" t="s">
        <v>36</v>
      </c>
      <c r="C17" s="5" t="s">
        <v>37</v>
      </c>
      <c r="D17" s="66"/>
      <c r="E17" s="67">
        <v>10</v>
      </c>
      <c r="F17" s="13" t="s">
        <v>38</v>
      </c>
      <c r="G17" s="13"/>
      <c r="H17" s="13"/>
      <c r="I17" s="26"/>
      <c r="L17" s="26"/>
      <c r="M17" s="27"/>
      <c r="N17" s="30"/>
      <c r="O17" s="13"/>
      <c r="P17" s="100"/>
      <c r="Q17" s="98" t="s">
        <v>39</v>
      </c>
    </row>
    <row r="18" spans="2:19" x14ac:dyDescent="0.15">
      <c r="B18" s="24" t="s">
        <v>40</v>
      </c>
      <c r="C18" s="5" t="s">
        <v>41</v>
      </c>
      <c r="D18" s="25" t="s">
        <v>42</v>
      </c>
      <c r="E18" s="79">
        <f>E16*E17</f>
        <v>200</v>
      </c>
      <c r="F18" s="13" t="s">
        <v>32</v>
      </c>
      <c r="G18" s="13"/>
      <c r="H18" s="13"/>
      <c r="I18" s="26"/>
      <c r="L18" s="26"/>
      <c r="M18" s="27"/>
      <c r="N18" s="30"/>
      <c r="O18" s="13"/>
      <c r="P18" s="101"/>
      <c r="Q18" s="99"/>
    </row>
    <row r="19" spans="2:19" x14ac:dyDescent="0.15">
      <c r="B19" s="24" t="s">
        <v>43</v>
      </c>
      <c r="C19" s="5" t="s">
        <v>44</v>
      </c>
      <c r="D19" s="25" t="s">
        <v>45</v>
      </c>
      <c r="E19" s="59">
        <f>ROUND(E18/E15,2)</f>
        <v>0.8</v>
      </c>
      <c r="F19" s="13"/>
      <c r="G19" s="13"/>
      <c r="H19" s="13"/>
      <c r="I19" s="26"/>
      <c r="J19" s="29"/>
      <c r="K19" s="13"/>
      <c r="L19" s="26"/>
      <c r="M19" s="27"/>
      <c r="N19" s="30"/>
      <c r="O19" s="13"/>
      <c r="P19" s="13"/>
    </row>
    <row r="20" spans="2:19" x14ac:dyDescent="0.15">
      <c r="B20" s="24"/>
      <c r="C20" s="5"/>
      <c r="D20" s="68"/>
      <c r="E20" s="32" t="s">
        <v>46</v>
      </c>
      <c r="F20" s="33" t="s">
        <v>47</v>
      </c>
      <c r="G20" s="33" t="s">
        <v>48</v>
      </c>
      <c r="H20" s="33" t="s">
        <v>49</v>
      </c>
      <c r="I20" s="33" t="s">
        <v>50</v>
      </c>
      <c r="J20" s="33" t="s">
        <v>51</v>
      </c>
      <c r="K20" s="33" t="s">
        <v>52</v>
      </c>
      <c r="L20" s="33" t="s">
        <v>53</v>
      </c>
      <c r="M20" s="33" t="s">
        <v>54</v>
      </c>
      <c r="N20" s="33" t="s">
        <v>55</v>
      </c>
      <c r="O20" s="33" t="s">
        <v>56</v>
      </c>
      <c r="P20" s="33" t="s">
        <v>57</v>
      </c>
      <c r="Q20" s="5" t="s">
        <v>58</v>
      </c>
    </row>
    <row r="21" spans="2:19" ht="30" customHeight="1" x14ac:dyDescent="0.15">
      <c r="B21" s="6" t="s">
        <v>59</v>
      </c>
      <c r="C21" s="17" t="s">
        <v>60</v>
      </c>
      <c r="D21" s="69"/>
      <c r="E21" s="35">
        <v>5.8</v>
      </c>
      <c r="F21" s="35">
        <v>6</v>
      </c>
      <c r="G21" s="35">
        <v>5.5</v>
      </c>
      <c r="H21" s="35">
        <v>4.8</v>
      </c>
      <c r="I21" s="35">
        <v>4.2</v>
      </c>
      <c r="J21" s="35">
        <v>3.8</v>
      </c>
      <c r="K21" s="35">
        <v>3.8</v>
      </c>
      <c r="L21" s="35">
        <v>3.8</v>
      </c>
      <c r="M21" s="35">
        <v>4</v>
      </c>
      <c r="N21" s="35">
        <v>4.2</v>
      </c>
      <c r="O21" s="35">
        <v>5.5</v>
      </c>
      <c r="P21" s="35">
        <v>5.7</v>
      </c>
      <c r="Q21" s="36" t="s">
        <v>61</v>
      </c>
      <c r="R21" s="14" t="s">
        <v>62</v>
      </c>
      <c r="S21" s="37"/>
    </row>
    <row r="22" spans="2:19" ht="30" customHeight="1" x14ac:dyDescent="0.15">
      <c r="B22" s="6" t="s">
        <v>63</v>
      </c>
      <c r="C22" s="17" t="s">
        <v>64</v>
      </c>
      <c r="D22" s="69"/>
      <c r="E22" s="35">
        <v>5.72</v>
      </c>
      <c r="F22" s="35">
        <v>5.94</v>
      </c>
      <c r="G22" s="35">
        <v>5.45</v>
      </c>
      <c r="H22" s="35">
        <v>4.8</v>
      </c>
      <c r="I22" s="35">
        <v>4.3</v>
      </c>
      <c r="J22" s="35">
        <v>3.93</v>
      </c>
      <c r="K22" s="35">
        <v>3.9</v>
      </c>
      <c r="L22" s="35">
        <v>3.88</v>
      </c>
      <c r="M22" s="35">
        <v>4</v>
      </c>
      <c r="N22" s="35">
        <v>4.2</v>
      </c>
      <c r="O22" s="35">
        <v>5.45</v>
      </c>
      <c r="P22" s="35">
        <v>5.6</v>
      </c>
      <c r="Q22" s="36" t="s">
        <v>61</v>
      </c>
      <c r="R22" s="14" t="s">
        <v>65</v>
      </c>
      <c r="S22" s="37"/>
    </row>
    <row r="23" spans="2:19" ht="30" customHeight="1" x14ac:dyDescent="0.15">
      <c r="B23" s="6" t="s">
        <v>66</v>
      </c>
      <c r="C23" s="17" t="s">
        <v>67</v>
      </c>
      <c r="D23" s="69"/>
      <c r="E23" s="38">
        <v>34.799999999999997</v>
      </c>
      <c r="F23" s="38">
        <v>35.200000000000003</v>
      </c>
      <c r="G23" s="38">
        <v>34.9</v>
      </c>
      <c r="H23" s="38">
        <v>32.299999999999997</v>
      </c>
      <c r="I23" s="38">
        <v>29.7</v>
      </c>
      <c r="J23" s="38">
        <v>27.4</v>
      </c>
      <c r="K23" s="38">
        <v>27</v>
      </c>
      <c r="L23" s="38">
        <v>27.2</v>
      </c>
      <c r="M23" s="38">
        <v>28.8</v>
      </c>
      <c r="N23" s="38">
        <v>29</v>
      </c>
      <c r="O23" s="38">
        <v>32.200000000000003</v>
      </c>
      <c r="P23" s="38">
        <v>33.299999999999997</v>
      </c>
      <c r="Q23" s="36" t="s">
        <v>61</v>
      </c>
      <c r="R23" s="14"/>
      <c r="S23" s="37"/>
    </row>
    <row r="24" spans="2:19" ht="30" customHeight="1" x14ac:dyDescent="0.15">
      <c r="B24" s="6" t="s">
        <v>68</v>
      </c>
      <c r="C24" s="17" t="s">
        <v>69</v>
      </c>
      <c r="D24" s="69"/>
      <c r="E24" s="39">
        <v>0.92</v>
      </c>
      <c r="F24" s="39">
        <v>0.92</v>
      </c>
      <c r="G24" s="39">
        <v>0.92</v>
      </c>
      <c r="H24" s="39">
        <v>0.93</v>
      </c>
      <c r="I24" s="39">
        <v>0.94</v>
      </c>
      <c r="J24" s="39">
        <v>0.95</v>
      </c>
      <c r="K24" s="39">
        <v>0.95</v>
      </c>
      <c r="L24" s="39">
        <v>0.95</v>
      </c>
      <c r="M24" s="39">
        <v>0.94</v>
      </c>
      <c r="N24" s="39">
        <v>0.94</v>
      </c>
      <c r="O24" s="39">
        <v>0.93</v>
      </c>
      <c r="P24" s="39">
        <v>0.93</v>
      </c>
      <c r="Q24" s="36" t="s">
        <v>70</v>
      </c>
      <c r="R24" s="14" t="s">
        <v>71</v>
      </c>
    </row>
    <row r="25" spans="2:19" ht="30" customHeight="1" x14ac:dyDescent="0.15">
      <c r="B25" s="6" t="s">
        <v>72</v>
      </c>
      <c r="C25" s="17" t="s">
        <v>73</v>
      </c>
      <c r="D25" s="69"/>
      <c r="E25" s="39">
        <v>1</v>
      </c>
      <c r="F25" s="39">
        <v>1</v>
      </c>
      <c r="G25" s="39">
        <v>1</v>
      </c>
      <c r="H25" s="39">
        <v>1</v>
      </c>
      <c r="I25" s="39">
        <v>1</v>
      </c>
      <c r="J25" s="39">
        <v>1</v>
      </c>
      <c r="K25" s="39">
        <v>1</v>
      </c>
      <c r="L25" s="39">
        <v>1</v>
      </c>
      <c r="M25" s="39">
        <v>1</v>
      </c>
      <c r="N25" s="39">
        <v>1</v>
      </c>
      <c r="O25" s="39">
        <v>1</v>
      </c>
      <c r="P25" s="39">
        <v>1</v>
      </c>
      <c r="Q25" s="36" t="s">
        <v>74</v>
      </c>
      <c r="R25" s="14" t="s">
        <v>75</v>
      </c>
      <c r="S25" s="14"/>
    </row>
    <row r="26" spans="2:19" ht="30" customHeight="1" x14ac:dyDescent="0.15">
      <c r="B26" s="6" t="s">
        <v>193</v>
      </c>
      <c r="C26" s="17" t="s">
        <v>76</v>
      </c>
      <c r="D26" s="69"/>
      <c r="E26" s="39">
        <v>0.97</v>
      </c>
      <c r="F26" s="39">
        <v>0.97</v>
      </c>
      <c r="G26" s="39">
        <v>0.97</v>
      </c>
      <c r="H26" s="39">
        <v>0.97</v>
      </c>
      <c r="I26" s="39">
        <v>0.97</v>
      </c>
      <c r="J26" s="39">
        <v>0.97</v>
      </c>
      <c r="K26" s="39">
        <v>0.97</v>
      </c>
      <c r="L26" s="39">
        <v>0.97</v>
      </c>
      <c r="M26" s="39">
        <v>0.97</v>
      </c>
      <c r="N26" s="39">
        <v>0.97</v>
      </c>
      <c r="O26" s="39">
        <v>0.97</v>
      </c>
      <c r="P26" s="39">
        <v>0.97</v>
      </c>
      <c r="Q26" s="36"/>
      <c r="R26" s="14" t="s">
        <v>194</v>
      </c>
    </row>
    <row r="27" spans="2:19" ht="30" customHeight="1" x14ac:dyDescent="0.15">
      <c r="B27" s="6" t="s">
        <v>77</v>
      </c>
      <c r="C27" s="17" t="s">
        <v>78</v>
      </c>
      <c r="D27" s="69"/>
      <c r="E27" s="39">
        <v>0.98</v>
      </c>
      <c r="F27" s="39">
        <v>0.98</v>
      </c>
      <c r="G27" s="39">
        <v>0.98</v>
      </c>
      <c r="H27" s="39">
        <v>0.98</v>
      </c>
      <c r="I27" s="39">
        <v>0.98</v>
      </c>
      <c r="J27" s="39">
        <v>0.98</v>
      </c>
      <c r="K27" s="39">
        <v>0.98</v>
      </c>
      <c r="L27" s="39">
        <v>0.98</v>
      </c>
      <c r="M27" s="39">
        <v>0.98</v>
      </c>
      <c r="N27" s="39">
        <v>0.98</v>
      </c>
      <c r="O27" s="39">
        <v>0.98</v>
      </c>
      <c r="P27" s="39">
        <v>0.98</v>
      </c>
      <c r="Q27" s="36" t="s">
        <v>70</v>
      </c>
    </row>
    <row r="28" spans="2:19" ht="30" customHeight="1" x14ac:dyDescent="0.15">
      <c r="B28" s="6" t="s">
        <v>79</v>
      </c>
      <c r="C28" s="17" t="s">
        <v>80</v>
      </c>
      <c r="D28" s="69"/>
      <c r="E28" s="40">
        <v>0.99099999999999999</v>
      </c>
      <c r="F28" s="40">
        <v>0.98599999999999999</v>
      </c>
      <c r="G28" s="40">
        <v>0.998</v>
      </c>
      <c r="H28" s="40">
        <v>1</v>
      </c>
      <c r="I28" s="40">
        <v>1</v>
      </c>
      <c r="J28" s="40">
        <v>1</v>
      </c>
      <c r="K28" s="40">
        <v>1</v>
      </c>
      <c r="L28" s="40">
        <v>1</v>
      </c>
      <c r="M28" s="40">
        <v>1</v>
      </c>
      <c r="N28" s="40">
        <v>1</v>
      </c>
      <c r="O28" s="40">
        <v>0.996</v>
      </c>
      <c r="P28" s="40">
        <v>0.99299999999999999</v>
      </c>
      <c r="Q28" s="36"/>
    </row>
    <row r="29" spans="2:19" ht="30" customHeight="1" x14ac:dyDescent="0.15">
      <c r="B29" s="6" t="s">
        <v>81</v>
      </c>
      <c r="C29" s="17" t="s">
        <v>82</v>
      </c>
      <c r="D29" s="69"/>
      <c r="E29" s="39">
        <v>0.9</v>
      </c>
      <c r="F29" s="39">
        <v>0.9</v>
      </c>
      <c r="G29" s="39">
        <v>0.9</v>
      </c>
      <c r="H29" s="39">
        <v>0.9</v>
      </c>
      <c r="I29" s="39">
        <v>0.9</v>
      </c>
      <c r="J29" s="39">
        <v>0.9</v>
      </c>
      <c r="K29" s="39">
        <v>0.9</v>
      </c>
      <c r="L29" s="39">
        <v>0.9</v>
      </c>
      <c r="M29" s="39">
        <v>0.9</v>
      </c>
      <c r="N29" s="39">
        <v>0.9</v>
      </c>
      <c r="O29" s="39">
        <v>0.9</v>
      </c>
      <c r="P29" s="39">
        <v>0.9</v>
      </c>
      <c r="Q29" s="36"/>
    </row>
    <row r="30" spans="2:19" ht="30" customHeight="1" x14ac:dyDescent="0.15">
      <c r="B30" s="6" t="s">
        <v>83</v>
      </c>
      <c r="C30" s="17" t="s">
        <v>84</v>
      </c>
      <c r="D30" s="70" t="s">
        <v>85</v>
      </c>
      <c r="E30" s="61">
        <f>ROUND(E24*E25*E26*E27*E28*E29,2)</f>
        <v>0.78</v>
      </c>
      <c r="F30" s="61">
        <f t="shared" ref="F30:P30" si="0">ROUND(F24*F25*F26*F27*F28*F29,2)</f>
        <v>0.78</v>
      </c>
      <c r="G30" s="61">
        <f t="shared" si="0"/>
        <v>0.79</v>
      </c>
      <c r="H30" s="61">
        <f t="shared" si="0"/>
        <v>0.8</v>
      </c>
      <c r="I30" s="61">
        <f t="shared" si="0"/>
        <v>0.8</v>
      </c>
      <c r="J30" s="61">
        <f t="shared" si="0"/>
        <v>0.81</v>
      </c>
      <c r="K30" s="61">
        <f t="shared" si="0"/>
        <v>0.81</v>
      </c>
      <c r="L30" s="61">
        <f t="shared" si="0"/>
        <v>0.81</v>
      </c>
      <c r="M30" s="61">
        <f t="shared" si="0"/>
        <v>0.8</v>
      </c>
      <c r="N30" s="61">
        <f t="shared" si="0"/>
        <v>0.8</v>
      </c>
      <c r="O30" s="61">
        <f t="shared" si="0"/>
        <v>0.79</v>
      </c>
      <c r="P30" s="61">
        <f t="shared" si="0"/>
        <v>0.79</v>
      </c>
      <c r="Q30" s="41"/>
      <c r="R30" s="42"/>
    </row>
    <row r="31" spans="2:19" ht="30" customHeight="1" x14ac:dyDescent="0.15">
      <c r="B31" s="6" t="s">
        <v>86</v>
      </c>
      <c r="C31" s="43" t="s">
        <v>87</v>
      </c>
      <c r="D31" s="71" t="s">
        <v>88</v>
      </c>
      <c r="E31" s="80">
        <f>$E$15*E22*E30</f>
        <v>1115.4000000000001</v>
      </c>
      <c r="F31" s="80">
        <f t="shared" ref="F31:P31" si="1">$E$15*F22*F30</f>
        <v>1158.3</v>
      </c>
      <c r="G31" s="80">
        <f t="shared" si="1"/>
        <v>1076.375</v>
      </c>
      <c r="H31" s="80">
        <f t="shared" si="1"/>
        <v>960</v>
      </c>
      <c r="I31" s="80">
        <f t="shared" si="1"/>
        <v>860</v>
      </c>
      <c r="J31" s="80">
        <f t="shared" si="1"/>
        <v>795.82500000000005</v>
      </c>
      <c r="K31" s="80">
        <f t="shared" si="1"/>
        <v>789.75</v>
      </c>
      <c r="L31" s="80">
        <f t="shared" si="1"/>
        <v>785.7</v>
      </c>
      <c r="M31" s="80">
        <f t="shared" si="1"/>
        <v>800</v>
      </c>
      <c r="N31" s="80">
        <f t="shared" si="1"/>
        <v>840</v>
      </c>
      <c r="O31" s="80">
        <f t="shared" si="1"/>
        <v>1076.375</v>
      </c>
      <c r="P31" s="80">
        <f t="shared" si="1"/>
        <v>1106</v>
      </c>
      <c r="Q31" s="41"/>
    </row>
    <row r="32" spans="2:19" ht="30" customHeight="1" x14ac:dyDescent="0.15">
      <c r="B32" s="6" t="s">
        <v>89</v>
      </c>
      <c r="C32" s="43" t="s">
        <v>90</v>
      </c>
      <c r="D32" s="71"/>
      <c r="E32" s="44">
        <v>120</v>
      </c>
      <c r="F32" s="44">
        <v>120</v>
      </c>
      <c r="G32" s="44">
        <v>120</v>
      </c>
      <c r="H32" s="44">
        <v>120</v>
      </c>
      <c r="I32" s="44">
        <v>120</v>
      </c>
      <c r="J32" s="44">
        <v>120</v>
      </c>
      <c r="K32" s="44">
        <v>120</v>
      </c>
      <c r="L32" s="44">
        <v>120</v>
      </c>
      <c r="M32" s="44">
        <v>120</v>
      </c>
      <c r="N32" s="44">
        <v>120</v>
      </c>
      <c r="O32" s="44">
        <v>120</v>
      </c>
      <c r="P32" s="44">
        <v>120</v>
      </c>
      <c r="Q32" s="41"/>
      <c r="R32" s="42" t="s">
        <v>91</v>
      </c>
    </row>
    <row r="33" spans="2:18" ht="30" customHeight="1" x14ac:dyDescent="0.15">
      <c r="B33" s="6" t="s">
        <v>92</v>
      </c>
      <c r="C33" s="17" t="s">
        <v>93</v>
      </c>
      <c r="D33" s="34"/>
      <c r="E33" s="23">
        <v>9800</v>
      </c>
      <c r="F33" s="23">
        <v>10000</v>
      </c>
      <c r="G33" s="23">
        <v>9700</v>
      </c>
      <c r="H33" s="23">
        <v>9600</v>
      </c>
      <c r="I33" s="23">
        <v>9000</v>
      </c>
      <c r="J33" s="23">
        <v>8000</v>
      </c>
      <c r="K33" s="23">
        <v>8000</v>
      </c>
      <c r="L33" s="23">
        <v>8000</v>
      </c>
      <c r="M33" s="23">
        <v>9000</v>
      </c>
      <c r="N33" s="23">
        <v>9000</v>
      </c>
      <c r="O33" s="23">
        <v>9700</v>
      </c>
      <c r="P33" s="23">
        <v>9700</v>
      </c>
      <c r="Q33" s="41"/>
      <c r="R33" s="72" t="s">
        <v>94</v>
      </c>
    </row>
    <row r="34" spans="2:18" ht="30" customHeight="1" x14ac:dyDescent="0.15">
      <c r="B34" s="6" t="s">
        <v>95</v>
      </c>
      <c r="C34" s="45" t="s">
        <v>96</v>
      </c>
      <c r="D34" s="73" t="s">
        <v>97</v>
      </c>
      <c r="E34" s="81">
        <f>IF(E31-E32-E33&gt;0,E31-E32-E33,0)</f>
        <v>0</v>
      </c>
      <c r="F34" s="81">
        <f t="shared" ref="F34:P34" si="2">IF(F31-F32-F33&gt;0,F31-F32-F33,0)</f>
        <v>0</v>
      </c>
      <c r="G34" s="81">
        <f t="shared" si="2"/>
        <v>0</v>
      </c>
      <c r="H34" s="81">
        <f t="shared" si="2"/>
        <v>0</v>
      </c>
      <c r="I34" s="81">
        <f t="shared" si="2"/>
        <v>0</v>
      </c>
      <c r="J34" s="81">
        <f t="shared" si="2"/>
        <v>0</v>
      </c>
      <c r="K34" s="81">
        <f t="shared" si="2"/>
        <v>0</v>
      </c>
      <c r="L34" s="81">
        <f t="shared" si="2"/>
        <v>0</v>
      </c>
      <c r="M34" s="81">
        <f t="shared" si="2"/>
        <v>0</v>
      </c>
      <c r="N34" s="81">
        <f t="shared" si="2"/>
        <v>0</v>
      </c>
      <c r="O34" s="81">
        <f t="shared" si="2"/>
        <v>0</v>
      </c>
      <c r="P34" s="81">
        <f t="shared" si="2"/>
        <v>0</v>
      </c>
      <c r="Q34" s="41"/>
    </row>
    <row r="35" spans="2:18" ht="30" customHeight="1" x14ac:dyDescent="0.15">
      <c r="B35" s="6" t="s">
        <v>98</v>
      </c>
      <c r="C35" s="17" t="s">
        <v>99</v>
      </c>
      <c r="D35" s="34"/>
      <c r="E35" s="23">
        <v>980</v>
      </c>
      <c r="F35" s="23">
        <v>1000</v>
      </c>
      <c r="G35" s="23">
        <v>970</v>
      </c>
      <c r="H35" s="23">
        <v>960</v>
      </c>
      <c r="I35" s="23">
        <v>900</v>
      </c>
      <c r="J35" s="23">
        <v>800</v>
      </c>
      <c r="K35" s="23">
        <v>800</v>
      </c>
      <c r="L35" s="23">
        <v>800</v>
      </c>
      <c r="M35" s="23">
        <v>900</v>
      </c>
      <c r="N35" s="23">
        <v>900</v>
      </c>
      <c r="O35" s="23">
        <v>970</v>
      </c>
      <c r="P35" s="23">
        <v>970</v>
      </c>
      <c r="Q35" s="41"/>
    </row>
    <row r="36" spans="2:18" ht="30" customHeight="1" x14ac:dyDescent="0.15">
      <c r="B36" s="6" t="s">
        <v>100</v>
      </c>
      <c r="C36" s="45" t="s">
        <v>101</v>
      </c>
      <c r="D36" s="73" t="s">
        <v>102</v>
      </c>
      <c r="E36" s="81">
        <f>IF(E31-E32-E35&gt;0,E31-E32-E35,0)</f>
        <v>15.400000000000091</v>
      </c>
      <c r="F36" s="81">
        <f t="shared" ref="F36:P36" si="3">IF(F31-F32-F35&gt;0,F31-F32-F35,0)</f>
        <v>38.299999999999955</v>
      </c>
      <c r="G36" s="81">
        <f>IF(G31-G32-G35&gt;0,G31-G32-G35,0)</f>
        <v>0</v>
      </c>
      <c r="H36" s="81">
        <f t="shared" si="3"/>
        <v>0</v>
      </c>
      <c r="I36" s="81">
        <f t="shared" si="3"/>
        <v>0</v>
      </c>
      <c r="J36" s="81">
        <f t="shared" si="3"/>
        <v>0</v>
      </c>
      <c r="K36" s="81">
        <f t="shared" si="3"/>
        <v>0</v>
      </c>
      <c r="L36" s="81">
        <f t="shared" si="3"/>
        <v>0</v>
      </c>
      <c r="M36" s="81">
        <f t="shared" si="3"/>
        <v>0</v>
      </c>
      <c r="N36" s="81">
        <f t="shared" si="3"/>
        <v>0</v>
      </c>
      <c r="O36" s="81">
        <f t="shared" si="3"/>
        <v>0</v>
      </c>
      <c r="P36" s="81">
        <f t="shared" si="3"/>
        <v>16</v>
      </c>
      <c r="Q36" s="41"/>
    </row>
    <row r="37" spans="2:18" ht="30" customHeight="1" x14ac:dyDescent="0.15">
      <c r="B37" s="6" t="s">
        <v>103</v>
      </c>
      <c r="C37" s="17" t="s">
        <v>104</v>
      </c>
      <c r="D37" s="34"/>
      <c r="E37" s="46">
        <v>24</v>
      </c>
      <c r="F37" s="46">
        <v>24</v>
      </c>
      <c r="G37" s="46">
        <v>24</v>
      </c>
      <c r="H37" s="46">
        <v>25</v>
      </c>
      <c r="I37" s="46">
        <v>26</v>
      </c>
      <c r="J37" s="46">
        <v>26</v>
      </c>
      <c r="K37" s="46">
        <v>26</v>
      </c>
      <c r="L37" s="46">
        <v>27</v>
      </c>
      <c r="M37" s="46">
        <v>25</v>
      </c>
      <c r="N37" s="46">
        <v>26</v>
      </c>
      <c r="O37" s="46">
        <v>26</v>
      </c>
      <c r="P37" s="46">
        <v>26</v>
      </c>
      <c r="Q37" s="41"/>
    </row>
    <row r="38" spans="2:18" ht="30" customHeight="1" x14ac:dyDescent="0.15">
      <c r="B38" s="6" t="s">
        <v>105</v>
      </c>
      <c r="C38" s="17" t="s">
        <v>106</v>
      </c>
      <c r="D38" s="71" t="s">
        <v>107</v>
      </c>
      <c r="E38" s="79">
        <f>31-E37</f>
        <v>7</v>
      </c>
      <c r="F38" s="79">
        <f>28-F37</f>
        <v>4</v>
      </c>
      <c r="G38" s="79">
        <f t="shared" ref="G38:P38" si="4">31-G37</f>
        <v>7</v>
      </c>
      <c r="H38" s="79">
        <f>30-H37</f>
        <v>5</v>
      </c>
      <c r="I38" s="79">
        <f t="shared" si="4"/>
        <v>5</v>
      </c>
      <c r="J38" s="79">
        <f>30-J37</f>
        <v>4</v>
      </c>
      <c r="K38" s="79">
        <f t="shared" si="4"/>
        <v>5</v>
      </c>
      <c r="L38" s="79">
        <f t="shared" si="4"/>
        <v>4</v>
      </c>
      <c r="M38" s="79">
        <f>30-M37</f>
        <v>5</v>
      </c>
      <c r="N38" s="79">
        <f t="shared" si="4"/>
        <v>5</v>
      </c>
      <c r="O38" s="79">
        <f>30-O37</f>
        <v>4</v>
      </c>
      <c r="P38" s="79">
        <f t="shared" si="4"/>
        <v>5</v>
      </c>
      <c r="Q38" s="41"/>
    </row>
    <row r="39" spans="2:18" ht="30" customHeight="1" x14ac:dyDescent="0.15">
      <c r="B39" s="6" t="s">
        <v>108</v>
      </c>
      <c r="C39" s="17" t="s">
        <v>109</v>
      </c>
      <c r="D39" s="71" t="s">
        <v>110</v>
      </c>
      <c r="E39" s="58">
        <f>E34*E37+E36*E38</f>
        <v>107.80000000000064</v>
      </c>
      <c r="F39" s="58">
        <f t="shared" ref="F39:P39" si="5">F34*F37+F36*F38</f>
        <v>153.19999999999982</v>
      </c>
      <c r="G39" s="58">
        <f t="shared" si="5"/>
        <v>0</v>
      </c>
      <c r="H39" s="58">
        <f t="shared" si="5"/>
        <v>0</v>
      </c>
      <c r="I39" s="58">
        <f t="shared" si="5"/>
        <v>0</v>
      </c>
      <c r="J39" s="58">
        <f t="shared" si="5"/>
        <v>0</v>
      </c>
      <c r="K39" s="58">
        <f t="shared" si="5"/>
        <v>0</v>
      </c>
      <c r="L39" s="58">
        <f t="shared" si="5"/>
        <v>0</v>
      </c>
      <c r="M39" s="58">
        <f t="shared" si="5"/>
        <v>0</v>
      </c>
      <c r="N39" s="58">
        <f t="shared" si="5"/>
        <v>0</v>
      </c>
      <c r="O39" s="58">
        <f t="shared" si="5"/>
        <v>0</v>
      </c>
      <c r="P39" s="58">
        <f t="shared" si="5"/>
        <v>80</v>
      </c>
      <c r="Q39" s="41"/>
    </row>
    <row r="40" spans="2:18" ht="30" customHeight="1" x14ac:dyDescent="0.15">
      <c r="B40" s="6" t="s">
        <v>111</v>
      </c>
      <c r="C40" s="17" t="s">
        <v>112</v>
      </c>
      <c r="D40" s="71" t="s">
        <v>113</v>
      </c>
      <c r="E40" s="58">
        <f>(E31-E32)*(E37+E38)-E39</f>
        <v>30749.600000000002</v>
      </c>
      <c r="F40" s="58">
        <f t="shared" ref="F40:P40" si="6">(F31-F32)*(F37+F38)-F39</f>
        <v>28919.199999999997</v>
      </c>
      <c r="G40" s="58">
        <f t="shared" si="6"/>
        <v>29647.625</v>
      </c>
      <c r="H40" s="58">
        <f t="shared" si="6"/>
        <v>25200</v>
      </c>
      <c r="I40" s="58">
        <f t="shared" si="6"/>
        <v>22940</v>
      </c>
      <c r="J40" s="58">
        <f t="shared" si="6"/>
        <v>20274.75</v>
      </c>
      <c r="K40" s="58">
        <f t="shared" si="6"/>
        <v>20762.25</v>
      </c>
      <c r="L40" s="58">
        <f t="shared" si="6"/>
        <v>20636.7</v>
      </c>
      <c r="M40" s="58">
        <f t="shared" si="6"/>
        <v>20400</v>
      </c>
      <c r="N40" s="58">
        <f t="shared" si="6"/>
        <v>22320</v>
      </c>
      <c r="O40" s="58">
        <f t="shared" si="6"/>
        <v>28691.25</v>
      </c>
      <c r="P40" s="58">
        <f t="shared" si="6"/>
        <v>30486</v>
      </c>
      <c r="Q40" s="41"/>
    </row>
    <row r="41" spans="2:18" ht="30" customHeight="1" x14ac:dyDescent="0.15">
      <c r="B41" s="6" t="s">
        <v>114</v>
      </c>
      <c r="C41" s="17" t="s">
        <v>115</v>
      </c>
      <c r="D41" s="34" t="s">
        <v>116</v>
      </c>
      <c r="E41" s="58">
        <f>SUM(E40:P40)</f>
        <v>301027.375</v>
      </c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</row>
    <row r="42" spans="2:18" ht="20.45" customHeight="1" x14ac:dyDescent="0.15">
      <c r="B42" s="1" t="s">
        <v>117</v>
      </c>
      <c r="C42" s="75"/>
      <c r="D42" s="76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2:18" ht="20.45" customHeight="1" x14ac:dyDescent="0.15">
      <c r="B43" s="6" t="s">
        <v>188</v>
      </c>
      <c r="C43" s="17" t="s">
        <v>161</v>
      </c>
      <c r="D43" s="48"/>
      <c r="E43" s="40">
        <v>0.6</v>
      </c>
      <c r="F43" s="13" t="s">
        <v>118</v>
      </c>
      <c r="G43" s="13"/>
      <c r="H43" s="89" t="s">
        <v>192</v>
      </c>
      <c r="I43" s="90"/>
      <c r="J43" s="91" t="s">
        <v>157</v>
      </c>
      <c r="K43" s="92"/>
      <c r="L43" s="92"/>
      <c r="M43" s="92"/>
      <c r="N43" s="93"/>
      <c r="O43" s="13"/>
      <c r="P43" s="13"/>
      <c r="R43" s="49"/>
    </row>
    <row r="44" spans="2:18" ht="20.45" customHeight="1" x14ac:dyDescent="0.15">
      <c r="B44" s="6" t="s">
        <v>189</v>
      </c>
      <c r="C44" s="17" t="s">
        <v>160</v>
      </c>
      <c r="D44" s="48"/>
      <c r="E44" s="40">
        <v>0.96</v>
      </c>
      <c r="F44" s="13" t="s">
        <v>118</v>
      </c>
      <c r="G44" s="13"/>
      <c r="H44" s="89" t="s">
        <v>192</v>
      </c>
      <c r="I44" s="90"/>
      <c r="J44" s="91" t="s">
        <v>183</v>
      </c>
      <c r="K44" s="92"/>
      <c r="L44" s="92"/>
      <c r="M44" s="92"/>
      <c r="N44" s="93"/>
      <c r="O44" s="13"/>
      <c r="P44" s="13"/>
      <c r="R44" s="49"/>
    </row>
    <row r="45" spans="2:18" ht="20.45" customHeight="1" x14ac:dyDescent="0.15">
      <c r="B45" s="13"/>
      <c r="C45" s="50"/>
      <c r="D45" s="77"/>
      <c r="E45" s="13"/>
      <c r="F45" s="13"/>
      <c r="G45" s="13"/>
      <c r="O45" s="13"/>
      <c r="P45" s="13"/>
    </row>
    <row r="46" spans="2:18" ht="20.45" customHeight="1" x14ac:dyDescent="0.15">
      <c r="B46" s="6" t="s">
        <v>119</v>
      </c>
      <c r="C46" s="17" t="s">
        <v>120</v>
      </c>
      <c r="D46" s="78" t="s">
        <v>162</v>
      </c>
      <c r="E46" s="82">
        <f>E41*E43/1000</f>
        <v>180.61642499999999</v>
      </c>
      <c r="F46" s="13" t="s">
        <v>121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2:18" ht="20.45" customHeight="1" x14ac:dyDescent="0.15">
      <c r="B47" s="6" t="s">
        <v>158</v>
      </c>
      <c r="C47" s="17" t="s">
        <v>159</v>
      </c>
      <c r="D47" s="78" t="s">
        <v>163</v>
      </c>
      <c r="E47" s="82">
        <f>E41*E44/1000</f>
        <v>288.98627999999997</v>
      </c>
      <c r="F47" s="13" t="s">
        <v>121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2:18" ht="20.45" customHeight="1" x14ac:dyDescent="0.15">
      <c r="B48" s="6" t="s">
        <v>122</v>
      </c>
      <c r="C48" s="17" t="s">
        <v>123</v>
      </c>
      <c r="D48" s="48"/>
      <c r="E48" s="24">
        <v>0</v>
      </c>
      <c r="F48" s="13" t="s">
        <v>121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2:18" ht="20.45" customHeight="1" x14ac:dyDescent="0.15">
      <c r="B49" s="13"/>
      <c r="C49" s="50"/>
      <c r="D49" s="77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2:18" ht="20.45" customHeight="1" x14ac:dyDescent="0.15">
      <c r="B50" s="6" t="s">
        <v>164</v>
      </c>
      <c r="C50" s="17" t="s">
        <v>172</v>
      </c>
      <c r="D50" s="48" t="s">
        <v>124</v>
      </c>
      <c r="E50" s="82">
        <f>E46-E48</f>
        <v>180.61642499999999</v>
      </c>
      <c r="F50" s="13" t="s">
        <v>121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2:18" ht="20.45" customHeight="1" x14ac:dyDescent="0.15">
      <c r="B51" s="6" t="s">
        <v>165</v>
      </c>
      <c r="C51" s="17" t="s">
        <v>173</v>
      </c>
      <c r="D51" s="48" t="s">
        <v>166</v>
      </c>
      <c r="E51" s="82">
        <f>E47-E48</f>
        <v>288.98627999999997</v>
      </c>
      <c r="F51" s="13" t="s">
        <v>121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2:18" ht="20.45" customHeight="1" x14ac:dyDescent="0.15">
      <c r="B52" s="13"/>
      <c r="C52" s="50"/>
      <c r="D52" s="77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2:18" ht="20.45" customHeight="1" x14ac:dyDescent="0.15">
      <c r="B53" s="1" t="s">
        <v>125</v>
      </c>
      <c r="C53" s="75"/>
      <c r="D53" s="76"/>
      <c r="E53" s="13"/>
      <c r="F53" s="13"/>
      <c r="G53" s="13"/>
      <c r="I53" s="13"/>
      <c r="J53" s="13"/>
      <c r="K53" s="13"/>
      <c r="L53" s="13"/>
      <c r="M53" s="13"/>
      <c r="N53" s="13"/>
      <c r="O53" s="13"/>
      <c r="P53" s="13"/>
    </row>
    <row r="54" spans="2:18" ht="20.45" customHeight="1" x14ac:dyDescent="0.15">
      <c r="B54" s="6" t="s">
        <v>190</v>
      </c>
      <c r="C54" s="17" t="s">
        <v>168</v>
      </c>
      <c r="D54" s="48"/>
      <c r="E54" s="40">
        <v>0.56000000000000005</v>
      </c>
      <c r="F54" s="13" t="s">
        <v>118</v>
      </c>
      <c r="G54" s="13"/>
      <c r="H54" s="89" t="s">
        <v>192</v>
      </c>
      <c r="I54" s="90"/>
      <c r="J54" s="91" t="s">
        <v>157</v>
      </c>
      <c r="K54" s="92"/>
      <c r="L54" s="92"/>
      <c r="M54" s="92"/>
      <c r="N54" s="93"/>
      <c r="O54" s="13"/>
      <c r="P54" s="13"/>
      <c r="R54" s="49" t="s">
        <v>181</v>
      </c>
    </row>
    <row r="55" spans="2:18" ht="20.45" customHeight="1" x14ac:dyDescent="0.15">
      <c r="B55" s="6" t="s">
        <v>191</v>
      </c>
      <c r="C55" s="17" t="s">
        <v>169</v>
      </c>
      <c r="D55" s="48"/>
      <c r="E55" s="40">
        <v>0.9</v>
      </c>
      <c r="F55" s="13" t="s">
        <v>118</v>
      </c>
      <c r="G55" s="13"/>
      <c r="H55" s="89" t="s">
        <v>192</v>
      </c>
      <c r="I55" s="90"/>
      <c r="J55" s="91" t="s">
        <v>183</v>
      </c>
      <c r="K55" s="92"/>
      <c r="L55" s="92"/>
      <c r="M55" s="92"/>
      <c r="N55" s="93"/>
      <c r="O55" s="13"/>
      <c r="P55" s="13"/>
      <c r="R55" s="49" t="s">
        <v>182</v>
      </c>
    </row>
    <row r="56" spans="2:18" ht="20.45" customHeight="1" x14ac:dyDescent="0.15">
      <c r="B56" s="13"/>
      <c r="C56" s="50"/>
      <c r="D56" s="77"/>
      <c r="E56" s="13"/>
      <c r="F56" s="13"/>
      <c r="G56" s="13"/>
      <c r="I56" s="13"/>
      <c r="J56" s="13"/>
      <c r="K56" s="13"/>
      <c r="L56" s="13"/>
      <c r="M56" s="13"/>
      <c r="N56" s="13"/>
      <c r="O56" s="13"/>
      <c r="P56" s="13"/>
    </row>
    <row r="57" spans="2:18" ht="20.45" customHeight="1" x14ac:dyDescent="0.15">
      <c r="B57" s="6" t="s">
        <v>126</v>
      </c>
      <c r="C57" s="17" t="s">
        <v>127</v>
      </c>
      <c r="D57" s="48" t="s">
        <v>128</v>
      </c>
      <c r="E57" s="83">
        <f>SUM(E39:P39)</f>
        <v>341.00000000000045</v>
      </c>
      <c r="F57" s="13" t="s">
        <v>129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2:18" ht="20.45" customHeight="1" x14ac:dyDescent="0.15">
      <c r="B58" s="13"/>
      <c r="C58" s="50"/>
      <c r="D58" s="77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2:18" ht="20.45" customHeight="1" x14ac:dyDescent="0.15">
      <c r="B59" s="6" t="s">
        <v>119</v>
      </c>
      <c r="C59" s="17" t="s">
        <v>130</v>
      </c>
      <c r="D59" s="78" t="s">
        <v>171</v>
      </c>
      <c r="E59" s="82">
        <f>$E$57*E54/1000</f>
        <v>0.19096000000000027</v>
      </c>
      <c r="F59" s="13" t="s">
        <v>121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2:18" ht="20.45" customHeight="1" x14ac:dyDescent="0.15">
      <c r="B60" s="6" t="s">
        <v>158</v>
      </c>
      <c r="C60" s="17" t="s">
        <v>167</v>
      </c>
      <c r="D60" s="78" t="s">
        <v>170</v>
      </c>
      <c r="E60" s="82">
        <f>$E$57*E55/1000</f>
        <v>0.30690000000000045</v>
      </c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2:18" ht="20.45" customHeight="1" x14ac:dyDescent="0.15">
      <c r="B61" s="6" t="s">
        <v>122</v>
      </c>
      <c r="C61" s="17" t="s">
        <v>131</v>
      </c>
      <c r="D61" s="48"/>
      <c r="E61" s="24">
        <v>0</v>
      </c>
      <c r="F61" s="13" t="s">
        <v>121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2:18" ht="20.45" customHeight="1" x14ac:dyDescent="0.15">
      <c r="B62" s="13"/>
      <c r="C62" s="50"/>
      <c r="D62" s="77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2:18" ht="20.45" customHeight="1" x14ac:dyDescent="0.15">
      <c r="B63" s="6" t="s">
        <v>164</v>
      </c>
      <c r="C63" s="17" t="s">
        <v>174</v>
      </c>
      <c r="D63" s="48" t="s">
        <v>132</v>
      </c>
      <c r="E63" s="82">
        <f>E59-$E$61</f>
        <v>0.19096000000000027</v>
      </c>
      <c r="F63" s="13" t="s">
        <v>121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</row>
    <row r="64" spans="2:18" ht="20.45" customHeight="1" x14ac:dyDescent="0.15">
      <c r="B64" s="6" t="s">
        <v>165</v>
      </c>
      <c r="C64" s="17" t="s">
        <v>175</v>
      </c>
      <c r="D64" s="48" t="s">
        <v>176</v>
      </c>
      <c r="E64" s="82">
        <f>E60-$E$61</f>
        <v>0.30690000000000045</v>
      </c>
      <c r="F64" s="13" t="s">
        <v>121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5" spans="2:18" ht="20.45" customHeight="1" x14ac:dyDescent="0.15">
      <c r="B65" s="13"/>
      <c r="C65" s="50"/>
      <c r="D65" s="77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2:18" ht="20.45" customHeight="1" x14ac:dyDescent="0.15">
      <c r="B66" s="1" t="s">
        <v>133</v>
      </c>
      <c r="C66" s="75"/>
      <c r="D66" s="76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</row>
    <row r="67" spans="2:18" ht="33" customHeight="1" x14ac:dyDescent="0.15">
      <c r="B67" s="6" t="s">
        <v>164</v>
      </c>
      <c r="C67" s="17" t="s">
        <v>177</v>
      </c>
      <c r="D67" s="48" t="s">
        <v>179</v>
      </c>
      <c r="E67" s="84">
        <f>ROUNDDOWN((E50+E63),0)</f>
        <v>180</v>
      </c>
      <c r="F67" s="13" t="s">
        <v>121</v>
      </c>
      <c r="G67" s="49" t="s">
        <v>134</v>
      </c>
      <c r="I67" s="13"/>
      <c r="J67" s="13"/>
      <c r="K67" s="13"/>
      <c r="L67" s="13"/>
      <c r="M67" s="13"/>
      <c r="N67" s="13"/>
      <c r="O67" s="13"/>
      <c r="P67" s="13"/>
      <c r="R67" s="49"/>
    </row>
    <row r="68" spans="2:18" ht="33" customHeight="1" x14ac:dyDescent="0.15">
      <c r="B68" s="6" t="s">
        <v>165</v>
      </c>
      <c r="C68" s="17" t="s">
        <v>178</v>
      </c>
      <c r="D68" s="48" t="s">
        <v>180</v>
      </c>
      <c r="E68" s="84">
        <f>ROUNDDOWN((E51+E64),0)</f>
        <v>289</v>
      </c>
      <c r="F68" s="13" t="s">
        <v>121</v>
      </c>
      <c r="G68" s="49" t="s">
        <v>134</v>
      </c>
      <c r="I68" s="13"/>
      <c r="J68" s="13"/>
      <c r="K68" s="13"/>
      <c r="L68" s="13"/>
      <c r="M68" s="13"/>
      <c r="N68" s="13"/>
      <c r="O68" s="13"/>
      <c r="P68" s="13"/>
      <c r="R68" s="49"/>
    </row>
    <row r="69" spans="2:18" ht="9" customHeight="1" x14ac:dyDescent="0.15"/>
  </sheetData>
  <sheetProtection algorithmName="SHA-512" hashValue="VITs+tCV3loVf9mNp2ES8eCG9FZdieTcQu9XD5He+Dt3U6ibmXrD7CaK/6cnUuwju2lk//JzijdqdHyhX2XYVA==" saltValue="xDLSlPkCrL7WMLutdGTTNA==" spinCount="100000" sheet="1" objects="1" scenarios="1"/>
  <mergeCells count="27">
    <mergeCell ref="B4:B5"/>
    <mergeCell ref="C3:J3"/>
    <mergeCell ref="H43:I43"/>
    <mergeCell ref="J43:N43"/>
    <mergeCell ref="B6:B7"/>
    <mergeCell ref="D9:E9"/>
    <mergeCell ref="D10:E10"/>
    <mergeCell ref="G9:H9"/>
    <mergeCell ref="G10:H10"/>
    <mergeCell ref="I9:J9"/>
    <mergeCell ref="I10:J10"/>
    <mergeCell ref="L9:M9"/>
    <mergeCell ref="L10:M10"/>
    <mergeCell ref="D4:J4"/>
    <mergeCell ref="E6:J6"/>
    <mergeCell ref="E7:J7"/>
    <mergeCell ref="F5:G5"/>
    <mergeCell ref="H54:I54"/>
    <mergeCell ref="J54:N54"/>
    <mergeCell ref="H44:I44"/>
    <mergeCell ref="J44:N44"/>
    <mergeCell ref="H55:I55"/>
    <mergeCell ref="J55:N55"/>
    <mergeCell ref="P15:P16"/>
    <mergeCell ref="Q15:Q16"/>
    <mergeCell ref="Q17:Q18"/>
    <mergeCell ref="P17:P18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34" fitToWidth="0" orientation="landscape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68"/>
  <sheetViews>
    <sheetView workbookViewId="0">
      <selection activeCell="B1" sqref="B1"/>
    </sheetView>
  </sheetViews>
  <sheetFormatPr defaultColWidth="1.25" defaultRowHeight="13.5" x14ac:dyDescent="0.15"/>
  <cols>
    <col min="1" max="1" width="1.5" style="2" customWidth="1"/>
    <col min="2" max="2" width="49.5" style="2" customWidth="1"/>
    <col min="3" max="3" width="8.25" style="2" customWidth="1"/>
    <col min="4" max="4" width="16" style="2" customWidth="1"/>
    <col min="5" max="16" width="10.375" style="2" customWidth="1"/>
    <col min="17" max="17" width="17.625" style="2" customWidth="1"/>
    <col min="18" max="18" width="62.625" style="2" customWidth="1"/>
    <col min="19" max="16384" width="1.25" style="2"/>
  </cols>
  <sheetData>
    <row r="1" spans="2:18" ht="30.6" customHeight="1" x14ac:dyDescent="0.15">
      <c r="B1" s="57" t="s">
        <v>197</v>
      </c>
    </row>
    <row r="2" spans="2:18" ht="16.149999999999999" customHeight="1" x14ac:dyDescent="0.15"/>
    <row r="3" spans="2:18" ht="22.15" customHeight="1" x14ac:dyDescent="0.15">
      <c r="B3" s="3" t="s">
        <v>0</v>
      </c>
      <c r="C3" s="106"/>
      <c r="D3" s="107"/>
      <c r="E3" s="107"/>
      <c r="F3" s="107"/>
      <c r="G3" s="107"/>
      <c r="H3" s="107"/>
      <c r="I3" s="107"/>
      <c r="J3" s="108"/>
      <c r="R3" s="4"/>
    </row>
    <row r="4" spans="2:18" ht="18.600000000000001" customHeight="1" x14ac:dyDescent="0.15">
      <c r="B4" s="104" t="s">
        <v>1</v>
      </c>
      <c r="C4" s="5" t="s">
        <v>2</v>
      </c>
      <c r="D4" s="115"/>
      <c r="E4" s="116"/>
      <c r="F4" s="116"/>
      <c r="G4" s="116"/>
      <c r="H4" s="116"/>
      <c r="I4" s="116"/>
      <c r="J4" s="116"/>
      <c r="R4" s="4"/>
    </row>
    <row r="5" spans="2:18" ht="18.600000000000001" customHeight="1" x14ac:dyDescent="0.15">
      <c r="B5" s="105"/>
      <c r="C5" s="5" t="s">
        <v>3</v>
      </c>
      <c r="D5" s="7"/>
      <c r="E5" s="5" t="s">
        <v>5</v>
      </c>
      <c r="F5" s="102"/>
      <c r="G5" s="103"/>
      <c r="H5" s="5" t="s">
        <v>7</v>
      </c>
      <c r="I5" s="7"/>
      <c r="J5" s="8" t="s">
        <v>8</v>
      </c>
      <c r="R5" s="4"/>
    </row>
    <row r="6" spans="2:18" ht="17.45" customHeight="1" x14ac:dyDescent="0.15">
      <c r="B6" s="104" t="s">
        <v>9</v>
      </c>
      <c r="C6" s="5" t="s">
        <v>10</v>
      </c>
      <c r="D6" s="9"/>
      <c r="E6" s="117" t="s">
        <v>12</v>
      </c>
      <c r="F6" s="118"/>
      <c r="G6" s="118"/>
      <c r="H6" s="118"/>
      <c r="I6" s="118"/>
      <c r="J6" s="118"/>
      <c r="R6" s="4"/>
    </row>
    <row r="7" spans="2:18" ht="17.45" customHeight="1" x14ac:dyDescent="0.15">
      <c r="B7" s="109"/>
      <c r="C7" s="5" t="s">
        <v>13</v>
      </c>
      <c r="D7" s="9"/>
      <c r="E7" s="117" t="s">
        <v>15</v>
      </c>
      <c r="F7" s="118"/>
      <c r="G7" s="118"/>
      <c r="H7" s="118"/>
      <c r="I7" s="118"/>
      <c r="J7" s="118"/>
      <c r="R7" s="4"/>
    </row>
    <row r="8" spans="2:18" x14ac:dyDescent="0.15">
      <c r="B8" s="11"/>
      <c r="C8" s="12"/>
      <c r="D8" s="12"/>
      <c r="E8" s="13"/>
      <c r="F8" s="10"/>
      <c r="G8" s="10"/>
      <c r="H8" s="10"/>
      <c r="I8" s="10"/>
      <c r="J8" s="10"/>
      <c r="K8" s="10"/>
      <c r="L8" s="14"/>
      <c r="M8" s="14"/>
      <c r="N8" s="14"/>
      <c r="O8" s="14"/>
      <c r="P8" s="15"/>
      <c r="Q8" s="15"/>
    </row>
    <row r="9" spans="2:18" x14ac:dyDescent="0.15">
      <c r="B9" s="16" t="s">
        <v>16</v>
      </c>
      <c r="C9" s="17" t="s">
        <v>17</v>
      </c>
      <c r="D9" s="110"/>
      <c r="E9" s="111"/>
      <c r="F9" s="17" t="s">
        <v>18</v>
      </c>
      <c r="G9" s="110"/>
      <c r="H9" s="111"/>
      <c r="I9" s="112" t="s">
        <v>155</v>
      </c>
      <c r="J9" s="113"/>
      <c r="K9" s="18"/>
      <c r="L9" s="89" t="s">
        <v>19</v>
      </c>
      <c r="M9" s="114"/>
      <c r="N9" s="19"/>
    </row>
    <row r="10" spans="2:18" x14ac:dyDescent="0.15">
      <c r="B10" s="16" t="s">
        <v>154</v>
      </c>
      <c r="C10" s="17" t="s">
        <v>17</v>
      </c>
      <c r="D10" s="110"/>
      <c r="E10" s="111"/>
      <c r="F10" s="17" t="s">
        <v>18</v>
      </c>
      <c r="G10" s="110"/>
      <c r="H10" s="111"/>
      <c r="I10" s="112" t="s">
        <v>156</v>
      </c>
      <c r="J10" s="113"/>
      <c r="K10" s="18"/>
      <c r="L10" s="89" t="s">
        <v>19</v>
      </c>
      <c r="M10" s="114"/>
      <c r="N10" s="19"/>
    </row>
    <row r="12" spans="2:18" x14ac:dyDescent="0.15">
      <c r="B12" s="17" t="s">
        <v>20</v>
      </c>
      <c r="C12" s="5" t="s">
        <v>21</v>
      </c>
      <c r="D12" s="5" t="s">
        <v>22</v>
      </c>
      <c r="M12" s="14"/>
      <c r="N12" s="14"/>
      <c r="O12" s="14"/>
      <c r="R12" s="15"/>
    </row>
    <row r="13" spans="2:18" x14ac:dyDescent="0.15">
      <c r="B13" s="20" t="s">
        <v>23</v>
      </c>
      <c r="C13" s="21" t="s">
        <v>24</v>
      </c>
      <c r="D13" s="65"/>
      <c r="E13" s="46"/>
      <c r="F13" s="13" t="s">
        <v>25</v>
      </c>
      <c r="H13" s="13"/>
      <c r="J13" s="13"/>
      <c r="M13" s="13"/>
      <c r="N13" s="13"/>
    </row>
    <row r="14" spans="2:18" x14ac:dyDescent="0.15">
      <c r="B14" s="24" t="s">
        <v>26</v>
      </c>
      <c r="C14" s="5" t="s">
        <v>27</v>
      </c>
      <c r="D14" s="66"/>
      <c r="E14" s="46"/>
      <c r="F14" s="13" t="s">
        <v>28</v>
      </c>
      <c r="H14" s="13"/>
      <c r="K14" s="13"/>
      <c r="L14" s="13"/>
      <c r="M14" s="13"/>
      <c r="N14" s="13"/>
      <c r="O14" s="13"/>
    </row>
    <row r="15" spans="2:18" x14ac:dyDescent="0.15">
      <c r="B15" s="24" t="s">
        <v>29</v>
      </c>
      <c r="C15" s="5" t="s">
        <v>30</v>
      </c>
      <c r="D15" s="25" t="s">
        <v>31</v>
      </c>
      <c r="E15" s="79">
        <f>E13*E14/1000</f>
        <v>0</v>
      </c>
      <c r="F15" s="13" t="s">
        <v>32</v>
      </c>
      <c r="L15" s="26"/>
      <c r="M15" s="27"/>
      <c r="P15" s="94"/>
      <c r="Q15" s="96" t="s">
        <v>33</v>
      </c>
    </row>
    <row r="16" spans="2:18" x14ac:dyDescent="0.15">
      <c r="B16" s="3" t="s">
        <v>34</v>
      </c>
      <c r="C16" s="5" t="s">
        <v>35</v>
      </c>
      <c r="D16" s="66"/>
      <c r="E16" s="38"/>
      <c r="F16" s="13" t="s">
        <v>32</v>
      </c>
      <c r="G16" s="13"/>
      <c r="H16" s="13"/>
      <c r="I16" s="26"/>
      <c r="M16" s="27"/>
      <c r="P16" s="95"/>
      <c r="Q16" s="97"/>
    </row>
    <row r="17" spans="2:19" x14ac:dyDescent="0.15">
      <c r="B17" s="28" t="s">
        <v>36</v>
      </c>
      <c r="C17" s="5" t="s">
        <v>37</v>
      </c>
      <c r="D17" s="66"/>
      <c r="E17" s="67"/>
      <c r="F17" s="13" t="s">
        <v>38</v>
      </c>
      <c r="G17" s="13"/>
      <c r="H17" s="13"/>
      <c r="I17" s="26"/>
      <c r="L17" s="26"/>
      <c r="M17" s="27"/>
      <c r="N17" s="30"/>
      <c r="O17" s="13"/>
      <c r="P17" s="100"/>
      <c r="Q17" s="98" t="s">
        <v>39</v>
      </c>
    </row>
    <row r="18" spans="2:19" x14ac:dyDescent="0.15">
      <c r="B18" s="24" t="s">
        <v>40</v>
      </c>
      <c r="C18" s="5" t="s">
        <v>41</v>
      </c>
      <c r="D18" s="25" t="s">
        <v>42</v>
      </c>
      <c r="E18" s="79">
        <f>E16*E17</f>
        <v>0</v>
      </c>
      <c r="F18" s="13" t="s">
        <v>32</v>
      </c>
      <c r="G18" s="13"/>
      <c r="H18" s="13"/>
      <c r="I18" s="26"/>
      <c r="L18" s="26"/>
      <c r="M18" s="27"/>
      <c r="N18" s="30"/>
      <c r="O18" s="13"/>
      <c r="P18" s="101"/>
      <c r="Q18" s="99"/>
    </row>
    <row r="19" spans="2:19" x14ac:dyDescent="0.15">
      <c r="B19" s="24" t="s">
        <v>43</v>
      </c>
      <c r="C19" s="5" t="s">
        <v>44</v>
      </c>
      <c r="D19" s="25" t="s">
        <v>45</v>
      </c>
      <c r="E19" s="59" t="e">
        <f>ROUND(E18/E15,2)</f>
        <v>#DIV/0!</v>
      </c>
      <c r="F19" s="13"/>
      <c r="G19" s="13"/>
      <c r="H19" s="13"/>
      <c r="I19" s="26"/>
      <c r="J19" s="29"/>
      <c r="K19" s="13"/>
      <c r="L19" s="26"/>
      <c r="M19" s="27"/>
      <c r="N19" s="30"/>
      <c r="O19" s="13"/>
      <c r="P19" s="13"/>
    </row>
    <row r="20" spans="2:19" x14ac:dyDescent="0.15">
      <c r="B20" s="24"/>
      <c r="C20" s="5"/>
      <c r="D20" s="68"/>
      <c r="E20" s="32" t="s">
        <v>46</v>
      </c>
      <c r="F20" s="33" t="s">
        <v>47</v>
      </c>
      <c r="G20" s="33" t="s">
        <v>48</v>
      </c>
      <c r="H20" s="33" t="s">
        <v>49</v>
      </c>
      <c r="I20" s="33" t="s">
        <v>50</v>
      </c>
      <c r="J20" s="33" t="s">
        <v>51</v>
      </c>
      <c r="K20" s="33" t="s">
        <v>52</v>
      </c>
      <c r="L20" s="33" t="s">
        <v>53</v>
      </c>
      <c r="M20" s="33" t="s">
        <v>54</v>
      </c>
      <c r="N20" s="33" t="s">
        <v>55</v>
      </c>
      <c r="O20" s="33" t="s">
        <v>56</v>
      </c>
      <c r="P20" s="33" t="s">
        <v>57</v>
      </c>
      <c r="Q20" s="5" t="s">
        <v>58</v>
      </c>
    </row>
    <row r="21" spans="2:19" ht="30" customHeight="1" x14ac:dyDescent="0.15">
      <c r="B21" s="6" t="s">
        <v>59</v>
      </c>
      <c r="C21" s="17" t="s">
        <v>60</v>
      </c>
      <c r="D21" s="69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6"/>
      <c r="R21" s="14" t="s">
        <v>62</v>
      </c>
      <c r="S21" s="37"/>
    </row>
    <row r="22" spans="2:19" ht="30" customHeight="1" x14ac:dyDescent="0.15">
      <c r="B22" s="6" t="s">
        <v>63</v>
      </c>
      <c r="C22" s="17" t="s">
        <v>64</v>
      </c>
      <c r="D22" s="69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6"/>
      <c r="R22" s="14" t="s">
        <v>65</v>
      </c>
      <c r="S22" s="37"/>
    </row>
    <row r="23" spans="2:19" ht="30" customHeight="1" x14ac:dyDescent="0.15">
      <c r="B23" s="6" t="s">
        <v>66</v>
      </c>
      <c r="C23" s="17" t="s">
        <v>67</v>
      </c>
      <c r="D23" s="69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6"/>
      <c r="R23" s="14"/>
      <c r="S23" s="37"/>
    </row>
    <row r="24" spans="2:19" ht="30" customHeight="1" x14ac:dyDescent="0.15">
      <c r="B24" s="6" t="s">
        <v>68</v>
      </c>
      <c r="C24" s="17" t="s">
        <v>69</v>
      </c>
      <c r="D24" s="6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6"/>
      <c r="R24" s="14" t="s">
        <v>71</v>
      </c>
    </row>
    <row r="25" spans="2:19" ht="30" customHeight="1" x14ac:dyDescent="0.15">
      <c r="B25" s="6" t="s">
        <v>72</v>
      </c>
      <c r="C25" s="17" t="s">
        <v>73</v>
      </c>
      <c r="D25" s="6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6"/>
      <c r="R25" s="14" t="s">
        <v>75</v>
      </c>
      <c r="S25" s="14"/>
    </row>
    <row r="26" spans="2:19" ht="30" customHeight="1" x14ac:dyDescent="0.15">
      <c r="B26" s="6" t="s">
        <v>195</v>
      </c>
      <c r="C26" s="17" t="s">
        <v>76</v>
      </c>
      <c r="D26" s="6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6"/>
      <c r="R26" s="14" t="s">
        <v>194</v>
      </c>
    </row>
    <row r="27" spans="2:19" ht="30" customHeight="1" x14ac:dyDescent="0.15">
      <c r="B27" s="6" t="s">
        <v>77</v>
      </c>
      <c r="C27" s="17" t="s">
        <v>78</v>
      </c>
      <c r="D27" s="6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6"/>
    </row>
    <row r="28" spans="2:19" ht="30" customHeight="1" x14ac:dyDescent="0.15">
      <c r="B28" s="6" t="s">
        <v>79</v>
      </c>
      <c r="C28" s="17" t="s">
        <v>80</v>
      </c>
      <c r="D28" s="69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36"/>
    </row>
    <row r="29" spans="2:19" ht="30" customHeight="1" x14ac:dyDescent="0.15">
      <c r="B29" s="6" t="s">
        <v>81</v>
      </c>
      <c r="C29" s="17" t="s">
        <v>82</v>
      </c>
      <c r="D29" s="6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6"/>
    </row>
    <row r="30" spans="2:19" ht="30" customHeight="1" x14ac:dyDescent="0.15">
      <c r="B30" s="6" t="s">
        <v>83</v>
      </c>
      <c r="C30" s="17" t="s">
        <v>84</v>
      </c>
      <c r="D30" s="70" t="s">
        <v>85</v>
      </c>
      <c r="E30" s="61">
        <f>ROUND(E24*E25*E26*E27*E28*E29,2)</f>
        <v>0</v>
      </c>
      <c r="F30" s="61">
        <f t="shared" ref="F30:P30" si="0">ROUND(F24*F25*F26*F27*F28*F29,2)</f>
        <v>0</v>
      </c>
      <c r="G30" s="61">
        <f t="shared" si="0"/>
        <v>0</v>
      </c>
      <c r="H30" s="61">
        <f t="shared" si="0"/>
        <v>0</v>
      </c>
      <c r="I30" s="61">
        <f t="shared" si="0"/>
        <v>0</v>
      </c>
      <c r="J30" s="61">
        <f t="shared" si="0"/>
        <v>0</v>
      </c>
      <c r="K30" s="61">
        <f t="shared" si="0"/>
        <v>0</v>
      </c>
      <c r="L30" s="61">
        <f t="shared" si="0"/>
        <v>0</v>
      </c>
      <c r="M30" s="61">
        <f t="shared" si="0"/>
        <v>0</v>
      </c>
      <c r="N30" s="61">
        <f t="shared" si="0"/>
        <v>0</v>
      </c>
      <c r="O30" s="61">
        <f t="shared" si="0"/>
        <v>0</v>
      </c>
      <c r="P30" s="61">
        <f t="shared" si="0"/>
        <v>0</v>
      </c>
      <c r="Q30" s="41"/>
      <c r="R30" s="42"/>
    </row>
    <row r="31" spans="2:19" ht="30" customHeight="1" x14ac:dyDescent="0.15">
      <c r="B31" s="6" t="s">
        <v>86</v>
      </c>
      <c r="C31" s="43" t="s">
        <v>87</v>
      </c>
      <c r="D31" s="71" t="s">
        <v>88</v>
      </c>
      <c r="E31" s="86">
        <f>$E$15*E22*E30</f>
        <v>0</v>
      </c>
      <c r="F31" s="86">
        <f t="shared" ref="F31:P31" si="1">$E$15*F22*F30</f>
        <v>0</v>
      </c>
      <c r="G31" s="86">
        <f t="shared" si="1"/>
        <v>0</v>
      </c>
      <c r="H31" s="86">
        <f t="shared" si="1"/>
        <v>0</v>
      </c>
      <c r="I31" s="86">
        <f t="shared" si="1"/>
        <v>0</v>
      </c>
      <c r="J31" s="86">
        <f t="shared" si="1"/>
        <v>0</v>
      </c>
      <c r="K31" s="86">
        <f t="shared" si="1"/>
        <v>0</v>
      </c>
      <c r="L31" s="86">
        <f t="shared" si="1"/>
        <v>0</v>
      </c>
      <c r="M31" s="86">
        <f t="shared" si="1"/>
        <v>0</v>
      </c>
      <c r="N31" s="86">
        <f t="shared" si="1"/>
        <v>0</v>
      </c>
      <c r="O31" s="86">
        <f t="shared" si="1"/>
        <v>0</v>
      </c>
      <c r="P31" s="86">
        <f t="shared" si="1"/>
        <v>0</v>
      </c>
      <c r="Q31" s="41"/>
    </row>
    <row r="32" spans="2:19" ht="30" customHeight="1" x14ac:dyDescent="0.15">
      <c r="B32" s="6" t="s">
        <v>89</v>
      </c>
      <c r="C32" s="43" t="s">
        <v>90</v>
      </c>
      <c r="D32" s="71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1"/>
    </row>
    <row r="33" spans="2:18" ht="30" customHeight="1" x14ac:dyDescent="0.15">
      <c r="B33" s="6" t="s">
        <v>92</v>
      </c>
      <c r="C33" s="17" t="s">
        <v>93</v>
      </c>
      <c r="D33" s="34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41"/>
      <c r="R33" s="42" t="s">
        <v>94</v>
      </c>
    </row>
    <row r="34" spans="2:18" ht="30" customHeight="1" x14ac:dyDescent="0.15">
      <c r="B34" s="6" t="s">
        <v>95</v>
      </c>
      <c r="C34" s="45" t="s">
        <v>96</v>
      </c>
      <c r="D34" s="73" t="s">
        <v>97</v>
      </c>
      <c r="E34" s="81">
        <f>IF(E31-E32-E33&gt;0,E31-E32-E33,0)</f>
        <v>0</v>
      </c>
      <c r="F34" s="81">
        <f t="shared" ref="F34:P34" si="2">IF(F31-F32-F33&gt;0,F31-F32-F33,0)</f>
        <v>0</v>
      </c>
      <c r="G34" s="81">
        <f t="shared" si="2"/>
        <v>0</v>
      </c>
      <c r="H34" s="81">
        <f t="shared" si="2"/>
        <v>0</v>
      </c>
      <c r="I34" s="81">
        <f t="shared" si="2"/>
        <v>0</v>
      </c>
      <c r="J34" s="81">
        <f t="shared" si="2"/>
        <v>0</v>
      </c>
      <c r="K34" s="81">
        <f t="shared" si="2"/>
        <v>0</v>
      </c>
      <c r="L34" s="81">
        <f t="shared" si="2"/>
        <v>0</v>
      </c>
      <c r="M34" s="81">
        <f t="shared" si="2"/>
        <v>0</v>
      </c>
      <c r="N34" s="81">
        <f t="shared" si="2"/>
        <v>0</v>
      </c>
      <c r="O34" s="81">
        <f t="shared" si="2"/>
        <v>0</v>
      </c>
      <c r="P34" s="81">
        <f t="shared" si="2"/>
        <v>0</v>
      </c>
      <c r="Q34" s="41"/>
    </row>
    <row r="35" spans="2:18" ht="30" customHeight="1" x14ac:dyDescent="0.15">
      <c r="B35" s="6" t="s">
        <v>98</v>
      </c>
      <c r="C35" s="17" t="s">
        <v>99</v>
      </c>
      <c r="D35" s="34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41"/>
    </row>
    <row r="36" spans="2:18" ht="30" customHeight="1" x14ac:dyDescent="0.15">
      <c r="B36" s="6" t="s">
        <v>135</v>
      </c>
      <c r="C36" s="45" t="s">
        <v>101</v>
      </c>
      <c r="D36" s="73" t="s">
        <v>102</v>
      </c>
      <c r="E36" s="81">
        <f>IF(E31-E32-E35&gt;0,E31-E32-E35,0)</f>
        <v>0</v>
      </c>
      <c r="F36" s="81">
        <f t="shared" ref="F36:P36" si="3">IF(F31-F32-F35&gt;0,F31-F32-F35,0)</f>
        <v>0</v>
      </c>
      <c r="G36" s="81">
        <f t="shared" si="3"/>
        <v>0</v>
      </c>
      <c r="H36" s="81">
        <f t="shared" si="3"/>
        <v>0</v>
      </c>
      <c r="I36" s="81">
        <f t="shared" si="3"/>
        <v>0</v>
      </c>
      <c r="J36" s="81">
        <f t="shared" si="3"/>
        <v>0</v>
      </c>
      <c r="K36" s="81">
        <f t="shared" si="3"/>
        <v>0</v>
      </c>
      <c r="L36" s="81">
        <f t="shared" si="3"/>
        <v>0</v>
      </c>
      <c r="M36" s="81">
        <f t="shared" si="3"/>
        <v>0</v>
      </c>
      <c r="N36" s="81">
        <f t="shared" si="3"/>
        <v>0</v>
      </c>
      <c r="O36" s="81">
        <f t="shared" si="3"/>
        <v>0</v>
      </c>
      <c r="P36" s="81">
        <f t="shared" si="3"/>
        <v>0</v>
      </c>
      <c r="Q36" s="41"/>
    </row>
    <row r="37" spans="2:18" ht="30" customHeight="1" x14ac:dyDescent="0.15">
      <c r="B37" s="6" t="s">
        <v>103</v>
      </c>
      <c r="C37" s="17" t="s">
        <v>104</v>
      </c>
      <c r="D37" s="34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1"/>
    </row>
    <row r="38" spans="2:18" ht="30" customHeight="1" x14ac:dyDescent="0.15">
      <c r="B38" s="6" t="s">
        <v>105</v>
      </c>
      <c r="C38" s="17" t="s">
        <v>106</v>
      </c>
      <c r="D38" s="71" t="s">
        <v>107</v>
      </c>
      <c r="E38" s="79">
        <f>31-E37</f>
        <v>31</v>
      </c>
      <c r="F38" s="79">
        <f>28-F37</f>
        <v>28</v>
      </c>
      <c r="G38" s="79">
        <f t="shared" ref="G38:P38" si="4">31-G37</f>
        <v>31</v>
      </c>
      <c r="H38" s="79">
        <f>30-H37</f>
        <v>30</v>
      </c>
      <c r="I38" s="79">
        <f t="shared" si="4"/>
        <v>31</v>
      </c>
      <c r="J38" s="79">
        <f>30-J37</f>
        <v>30</v>
      </c>
      <c r="K38" s="79">
        <f t="shared" si="4"/>
        <v>31</v>
      </c>
      <c r="L38" s="79">
        <f t="shared" si="4"/>
        <v>31</v>
      </c>
      <c r="M38" s="79">
        <f>30-M37</f>
        <v>30</v>
      </c>
      <c r="N38" s="79">
        <f t="shared" si="4"/>
        <v>31</v>
      </c>
      <c r="O38" s="79">
        <f>30-O37</f>
        <v>30</v>
      </c>
      <c r="P38" s="79">
        <f t="shared" si="4"/>
        <v>31</v>
      </c>
      <c r="Q38" s="41"/>
    </row>
    <row r="39" spans="2:18" ht="30" customHeight="1" x14ac:dyDescent="0.15">
      <c r="B39" s="6" t="s">
        <v>108</v>
      </c>
      <c r="C39" s="17" t="s">
        <v>109</v>
      </c>
      <c r="D39" s="71" t="s">
        <v>110</v>
      </c>
      <c r="E39" s="58">
        <f>E34*E37+E36*E38</f>
        <v>0</v>
      </c>
      <c r="F39" s="58">
        <f t="shared" ref="F39:P39" si="5">F34*F37+F36*F38</f>
        <v>0</v>
      </c>
      <c r="G39" s="58">
        <f t="shared" si="5"/>
        <v>0</v>
      </c>
      <c r="H39" s="58">
        <f t="shared" si="5"/>
        <v>0</v>
      </c>
      <c r="I39" s="58">
        <f t="shared" si="5"/>
        <v>0</v>
      </c>
      <c r="J39" s="58">
        <f t="shared" si="5"/>
        <v>0</v>
      </c>
      <c r="K39" s="58">
        <f t="shared" si="5"/>
        <v>0</v>
      </c>
      <c r="L39" s="58">
        <f t="shared" si="5"/>
        <v>0</v>
      </c>
      <c r="M39" s="58">
        <f t="shared" si="5"/>
        <v>0</v>
      </c>
      <c r="N39" s="58">
        <f t="shared" si="5"/>
        <v>0</v>
      </c>
      <c r="O39" s="58">
        <f t="shared" si="5"/>
        <v>0</v>
      </c>
      <c r="P39" s="58">
        <f t="shared" si="5"/>
        <v>0</v>
      </c>
      <c r="Q39" s="41"/>
    </row>
    <row r="40" spans="2:18" ht="30" customHeight="1" x14ac:dyDescent="0.15">
      <c r="B40" s="6" t="s">
        <v>136</v>
      </c>
      <c r="C40" s="17" t="s">
        <v>112</v>
      </c>
      <c r="D40" s="71" t="s">
        <v>113</v>
      </c>
      <c r="E40" s="58">
        <f>(E31-E32)*(E37+E38)-E39</f>
        <v>0</v>
      </c>
      <c r="F40" s="58">
        <f t="shared" ref="F40:P40" si="6">(F31-F32)*(F37+F38)-F39</f>
        <v>0</v>
      </c>
      <c r="G40" s="58">
        <f t="shared" si="6"/>
        <v>0</v>
      </c>
      <c r="H40" s="58">
        <f t="shared" si="6"/>
        <v>0</v>
      </c>
      <c r="I40" s="58">
        <f t="shared" si="6"/>
        <v>0</v>
      </c>
      <c r="J40" s="58">
        <f t="shared" si="6"/>
        <v>0</v>
      </c>
      <c r="K40" s="58">
        <f t="shared" si="6"/>
        <v>0</v>
      </c>
      <c r="L40" s="58">
        <f t="shared" si="6"/>
        <v>0</v>
      </c>
      <c r="M40" s="58">
        <f t="shared" si="6"/>
        <v>0</v>
      </c>
      <c r="N40" s="58">
        <f t="shared" si="6"/>
        <v>0</v>
      </c>
      <c r="O40" s="58">
        <f t="shared" si="6"/>
        <v>0</v>
      </c>
      <c r="P40" s="58">
        <f t="shared" si="6"/>
        <v>0</v>
      </c>
      <c r="Q40" s="41"/>
    </row>
    <row r="41" spans="2:18" ht="30" customHeight="1" x14ac:dyDescent="0.15">
      <c r="B41" s="6" t="s">
        <v>114</v>
      </c>
      <c r="C41" s="17" t="s">
        <v>115</v>
      </c>
      <c r="D41" s="34" t="s">
        <v>116</v>
      </c>
      <c r="E41" s="58">
        <f>SUM(E40:P40)</f>
        <v>0</v>
      </c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</row>
    <row r="42" spans="2:18" ht="20.45" customHeight="1" x14ac:dyDescent="0.15">
      <c r="B42" s="1" t="s">
        <v>117</v>
      </c>
      <c r="C42" s="75"/>
      <c r="D42" s="76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2:18" ht="20.45" customHeight="1" x14ac:dyDescent="0.15">
      <c r="B43" s="6" t="s">
        <v>188</v>
      </c>
      <c r="C43" s="17" t="s">
        <v>161</v>
      </c>
      <c r="D43" s="48"/>
      <c r="E43" s="40"/>
      <c r="F43" s="13" t="s">
        <v>118</v>
      </c>
      <c r="G43" s="13"/>
      <c r="H43" s="89" t="s">
        <v>192</v>
      </c>
      <c r="I43" s="90"/>
      <c r="J43" s="91"/>
      <c r="K43" s="92"/>
      <c r="L43" s="92"/>
      <c r="M43" s="92"/>
      <c r="N43" s="93"/>
      <c r="O43" s="13"/>
      <c r="P43" s="13"/>
      <c r="R43" s="49"/>
    </row>
    <row r="44" spans="2:18" ht="20.45" customHeight="1" x14ac:dyDescent="0.15">
      <c r="B44" s="6" t="s">
        <v>189</v>
      </c>
      <c r="C44" s="17" t="s">
        <v>160</v>
      </c>
      <c r="D44" s="48"/>
      <c r="E44" s="40"/>
      <c r="F44" s="13" t="s">
        <v>118</v>
      </c>
      <c r="G44" s="13"/>
      <c r="H44" s="89" t="s">
        <v>192</v>
      </c>
      <c r="I44" s="90"/>
      <c r="J44" s="91"/>
      <c r="K44" s="92"/>
      <c r="L44" s="92"/>
      <c r="M44" s="92"/>
      <c r="N44" s="93"/>
      <c r="O44" s="13"/>
      <c r="P44" s="13"/>
      <c r="R44" s="49"/>
    </row>
    <row r="45" spans="2:18" ht="20.45" customHeight="1" x14ac:dyDescent="0.15">
      <c r="B45" s="13"/>
      <c r="C45" s="50"/>
      <c r="D45" s="77"/>
      <c r="E45" s="13"/>
      <c r="F45" s="13"/>
      <c r="G45" s="13"/>
      <c r="O45" s="13"/>
      <c r="P45" s="13"/>
    </row>
    <row r="46" spans="2:18" ht="20.45" customHeight="1" x14ac:dyDescent="0.15">
      <c r="B46" s="6" t="s">
        <v>119</v>
      </c>
      <c r="C46" s="17" t="s">
        <v>120</v>
      </c>
      <c r="D46" s="78" t="s">
        <v>162</v>
      </c>
      <c r="E46" s="82">
        <f>E41*E43/1000</f>
        <v>0</v>
      </c>
      <c r="F46" s="13" t="s">
        <v>121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2:18" ht="20.45" customHeight="1" x14ac:dyDescent="0.15">
      <c r="B47" s="6" t="s">
        <v>158</v>
      </c>
      <c r="C47" s="17" t="s">
        <v>159</v>
      </c>
      <c r="D47" s="78" t="s">
        <v>163</v>
      </c>
      <c r="E47" s="82">
        <f>E41*E44/1000</f>
        <v>0</v>
      </c>
      <c r="F47" s="13" t="s">
        <v>121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2:18" ht="20.45" customHeight="1" x14ac:dyDescent="0.15">
      <c r="B48" s="6" t="s">
        <v>122</v>
      </c>
      <c r="C48" s="17" t="s">
        <v>123</v>
      </c>
      <c r="D48" s="48"/>
      <c r="E48" s="24">
        <v>0</v>
      </c>
      <c r="F48" s="13" t="s">
        <v>121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2:18" ht="20.45" customHeight="1" x14ac:dyDescent="0.15">
      <c r="B49" s="13"/>
      <c r="C49" s="50"/>
      <c r="D49" s="77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2:18" ht="20.45" customHeight="1" x14ac:dyDescent="0.15">
      <c r="B50" s="6" t="s">
        <v>164</v>
      </c>
      <c r="C50" s="17" t="s">
        <v>172</v>
      </c>
      <c r="D50" s="48" t="s">
        <v>124</v>
      </c>
      <c r="E50" s="82">
        <f>E46-E48</f>
        <v>0</v>
      </c>
      <c r="F50" s="13" t="s">
        <v>121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2:18" ht="20.45" customHeight="1" x14ac:dyDescent="0.15">
      <c r="B51" s="6" t="s">
        <v>165</v>
      </c>
      <c r="C51" s="17" t="s">
        <v>173</v>
      </c>
      <c r="D51" s="48" t="s">
        <v>166</v>
      </c>
      <c r="E51" s="82">
        <f>E47-E48</f>
        <v>0</v>
      </c>
      <c r="F51" s="13" t="s">
        <v>121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2:18" ht="20.45" customHeight="1" x14ac:dyDescent="0.15">
      <c r="B52" s="13"/>
      <c r="C52" s="50"/>
      <c r="D52" s="77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2:18" ht="20.45" customHeight="1" x14ac:dyDescent="0.15">
      <c r="B53" s="1" t="s">
        <v>125</v>
      </c>
      <c r="C53" s="75"/>
      <c r="D53" s="76"/>
      <c r="E53" s="13"/>
      <c r="F53" s="13"/>
      <c r="G53" s="13"/>
      <c r="I53" s="13"/>
      <c r="J53" s="13"/>
      <c r="K53" s="13"/>
      <c r="L53" s="13"/>
      <c r="M53" s="13"/>
      <c r="N53" s="13"/>
      <c r="O53" s="13"/>
      <c r="P53" s="13"/>
    </row>
    <row r="54" spans="2:18" ht="20.45" customHeight="1" x14ac:dyDescent="0.15">
      <c r="B54" s="6" t="s">
        <v>190</v>
      </c>
      <c r="C54" s="17" t="s">
        <v>168</v>
      </c>
      <c r="D54" s="48"/>
      <c r="E54" s="40"/>
      <c r="F54" s="13" t="s">
        <v>118</v>
      </c>
      <c r="G54" s="13"/>
      <c r="H54" s="89" t="s">
        <v>192</v>
      </c>
      <c r="I54" s="90"/>
      <c r="J54" s="91"/>
      <c r="K54" s="92"/>
      <c r="L54" s="92"/>
      <c r="M54" s="92"/>
      <c r="N54" s="93"/>
      <c r="O54" s="13"/>
      <c r="P54" s="13"/>
      <c r="R54" s="49" t="s">
        <v>181</v>
      </c>
    </row>
    <row r="55" spans="2:18" ht="20.45" customHeight="1" x14ac:dyDescent="0.15">
      <c r="B55" s="6" t="s">
        <v>191</v>
      </c>
      <c r="C55" s="17" t="s">
        <v>169</v>
      </c>
      <c r="D55" s="48"/>
      <c r="E55" s="40"/>
      <c r="F55" s="13" t="s">
        <v>118</v>
      </c>
      <c r="G55" s="13"/>
      <c r="H55" s="89" t="s">
        <v>192</v>
      </c>
      <c r="I55" s="90"/>
      <c r="J55" s="91"/>
      <c r="K55" s="92"/>
      <c r="L55" s="92"/>
      <c r="M55" s="92"/>
      <c r="N55" s="93"/>
      <c r="O55" s="13"/>
      <c r="P55" s="13"/>
      <c r="R55" s="49" t="s">
        <v>182</v>
      </c>
    </row>
    <row r="56" spans="2:18" ht="20.45" customHeight="1" x14ac:dyDescent="0.15">
      <c r="B56" s="13"/>
      <c r="C56" s="50"/>
      <c r="D56" s="77"/>
      <c r="E56" s="13"/>
      <c r="F56" s="13"/>
      <c r="G56" s="13"/>
      <c r="I56" s="13"/>
      <c r="J56" s="13"/>
      <c r="K56" s="13"/>
      <c r="L56" s="13"/>
      <c r="M56" s="13"/>
      <c r="N56" s="13"/>
      <c r="O56" s="13"/>
      <c r="P56" s="13"/>
    </row>
    <row r="57" spans="2:18" ht="20.45" customHeight="1" x14ac:dyDescent="0.15">
      <c r="B57" s="6" t="s">
        <v>126</v>
      </c>
      <c r="C57" s="17" t="s">
        <v>127</v>
      </c>
      <c r="D57" s="48" t="s">
        <v>128</v>
      </c>
      <c r="E57" s="83">
        <f>SUM(E39:P39)</f>
        <v>0</v>
      </c>
      <c r="F57" s="13" t="s">
        <v>129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2:18" ht="20.45" customHeight="1" x14ac:dyDescent="0.15">
      <c r="B58" s="13"/>
      <c r="C58" s="50"/>
      <c r="D58" s="77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2:18" ht="20.45" customHeight="1" x14ac:dyDescent="0.15">
      <c r="B59" s="6" t="s">
        <v>119</v>
      </c>
      <c r="C59" s="17" t="s">
        <v>130</v>
      </c>
      <c r="D59" s="78" t="s">
        <v>171</v>
      </c>
      <c r="E59" s="82">
        <f>$E$57*E54/1000</f>
        <v>0</v>
      </c>
      <c r="F59" s="13" t="s">
        <v>121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2:18" ht="20.45" customHeight="1" x14ac:dyDescent="0.15">
      <c r="B60" s="6" t="s">
        <v>158</v>
      </c>
      <c r="C60" s="17" t="s">
        <v>167</v>
      </c>
      <c r="D60" s="78" t="s">
        <v>170</v>
      </c>
      <c r="E60" s="82">
        <f>$E$57*E55/1000</f>
        <v>0</v>
      </c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2:18" ht="20.45" customHeight="1" x14ac:dyDescent="0.15">
      <c r="B61" s="6" t="s">
        <v>122</v>
      </c>
      <c r="C61" s="17" t="s">
        <v>131</v>
      </c>
      <c r="D61" s="48"/>
      <c r="E61" s="24">
        <v>0</v>
      </c>
      <c r="F61" s="13" t="s">
        <v>121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2:18" ht="20.45" customHeight="1" x14ac:dyDescent="0.15">
      <c r="B62" s="13"/>
      <c r="C62" s="50"/>
      <c r="D62" s="77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2:18" ht="20.45" customHeight="1" x14ac:dyDescent="0.15">
      <c r="B63" s="6" t="s">
        <v>164</v>
      </c>
      <c r="C63" s="17" t="s">
        <v>174</v>
      </c>
      <c r="D63" s="48" t="s">
        <v>132</v>
      </c>
      <c r="E63" s="82">
        <f>E59-$E$61</f>
        <v>0</v>
      </c>
      <c r="F63" s="13" t="s">
        <v>121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</row>
    <row r="64" spans="2:18" ht="20.45" customHeight="1" x14ac:dyDescent="0.15">
      <c r="B64" s="6" t="s">
        <v>165</v>
      </c>
      <c r="C64" s="17" t="s">
        <v>175</v>
      </c>
      <c r="D64" s="48" t="s">
        <v>176</v>
      </c>
      <c r="E64" s="82">
        <f>E60-$E$61</f>
        <v>0</v>
      </c>
      <c r="F64" s="13" t="s">
        <v>121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5" spans="2:18" ht="20.45" customHeight="1" x14ac:dyDescent="0.15">
      <c r="B65" s="13"/>
      <c r="C65" s="50"/>
      <c r="D65" s="77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2:18" x14ac:dyDescent="0.15">
      <c r="B66" s="1" t="s">
        <v>133</v>
      </c>
      <c r="C66" s="75"/>
      <c r="D66" s="76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</row>
    <row r="67" spans="2:18" ht="33" customHeight="1" x14ac:dyDescent="0.15">
      <c r="B67" s="6" t="s">
        <v>164</v>
      </c>
      <c r="C67" s="17" t="s">
        <v>177</v>
      </c>
      <c r="D67" s="48" t="s">
        <v>179</v>
      </c>
      <c r="E67" s="84">
        <f>ROUNDDOWN((E50+E63),0)</f>
        <v>0</v>
      </c>
      <c r="F67" s="13" t="s">
        <v>121</v>
      </c>
      <c r="G67" s="49" t="s">
        <v>134</v>
      </c>
      <c r="I67" s="13"/>
      <c r="J67" s="13"/>
      <c r="K67" s="13"/>
      <c r="L67" s="13"/>
      <c r="M67" s="13"/>
      <c r="N67" s="13"/>
      <c r="O67" s="13"/>
      <c r="P67" s="13"/>
      <c r="R67" s="49"/>
    </row>
    <row r="68" spans="2:18" ht="33" customHeight="1" x14ac:dyDescent="0.15">
      <c r="B68" s="6" t="s">
        <v>165</v>
      </c>
      <c r="C68" s="17" t="s">
        <v>178</v>
      </c>
      <c r="D68" s="48" t="s">
        <v>180</v>
      </c>
      <c r="E68" s="84">
        <f>ROUNDDOWN((E51+E64),0)</f>
        <v>0</v>
      </c>
      <c r="F68" s="13" t="s">
        <v>121</v>
      </c>
      <c r="G68" s="49" t="s">
        <v>134</v>
      </c>
      <c r="I68" s="13"/>
      <c r="J68" s="13"/>
      <c r="K68" s="13"/>
      <c r="L68" s="13"/>
      <c r="M68" s="13"/>
      <c r="N68" s="13"/>
      <c r="O68" s="13"/>
      <c r="P68" s="13"/>
      <c r="R68" s="49"/>
    </row>
  </sheetData>
  <sheetProtection algorithmName="SHA-512" hashValue="Ldq/KlytKaMAnCPNRGJdPJwdtKAiGrw8Z9Drqe6eZ0pmz/zW0zdmNZeT0sQsKqREPQ2/Jhx6mQhe3cVPaPgxXQ==" saltValue="WwEoXPCTdu9myYRB6o7UTw==" spinCount="100000" sheet="1" objects="1" scenarios="1"/>
  <mergeCells count="27">
    <mergeCell ref="C3:J3"/>
    <mergeCell ref="B4:B5"/>
    <mergeCell ref="D4:J4"/>
    <mergeCell ref="F5:G5"/>
    <mergeCell ref="B6:B7"/>
    <mergeCell ref="E6:J6"/>
    <mergeCell ref="E7:J7"/>
    <mergeCell ref="P15:P16"/>
    <mergeCell ref="Q15:Q16"/>
    <mergeCell ref="P17:P18"/>
    <mergeCell ref="Q17:Q18"/>
    <mergeCell ref="H43:I43"/>
    <mergeCell ref="J43:N43"/>
    <mergeCell ref="H54:I54"/>
    <mergeCell ref="J54:N54"/>
    <mergeCell ref="H55:I55"/>
    <mergeCell ref="J55:N55"/>
    <mergeCell ref="D9:E9"/>
    <mergeCell ref="G9:H9"/>
    <mergeCell ref="I9:J9"/>
    <mergeCell ref="L9:M9"/>
    <mergeCell ref="D10:E10"/>
    <mergeCell ref="G10:H10"/>
    <mergeCell ref="I10:J10"/>
    <mergeCell ref="L10:M10"/>
    <mergeCell ref="H44:I44"/>
    <mergeCell ref="J44:N44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rowBreaks count="1" manualBreakCount="1">
    <brk id="41" max="16383" man="1"/>
  </rowBreaks>
  <ignoredErrors>
    <ignoredError sqref="F38:O3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48"/>
  <sheetViews>
    <sheetView workbookViewId="0">
      <selection activeCell="B1" sqref="B1"/>
    </sheetView>
  </sheetViews>
  <sheetFormatPr defaultColWidth="1.25" defaultRowHeight="13.5" x14ac:dyDescent="0.15"/>
  <cols>
    <col min="1" max="1" width="1.5" style="2" customWidth="1"/>
    <col min="2" max="2" width="49.5" style="2" customWidth="1"/>
    <col min="3" max="3" width="8.25" style="2" customWidth="1"/>
    <col min="4" max="4" width="16" style="2" customWidth="1"/>
    <col min="5" max="16" width="10.375" style="2" customWidth="1"/>
    <col min="17" max="17" width="17.625" style="2" customWidth="1"/>
    <col min="18" max="18" width="62.625" style="2" customWidth="1"/>
    <col min="19" max="16384" width="1.25" style="2"/>
  </cols>
  <sheetData>
    <row r="1" spans="2:18" ht="30.6" customHeight="1" x14ac:dyDescent="0.15">
      <c r="B1" s="57" t="s">
        <v>198</v>
      </c>
    </row>
    <row r="2" spans="2:18" ht="16.149999999999999" customHeight="1" x14ac:dyDescent="0.15"/>
    <row r="3" spans="2:18" ht="22.15" customHeight="1" x14ac:dyDescent="0.15">
      <c r="B3" s="3" t="s">
        <v>0</v>
      </c>
      <c r="C3" s="106"/>
      <c r="D3" s="107"/>
      <c r="E3" s="107"/>
      <c r="F3" s="107"/>
      <c r="G3" s="107"/>
      <c r="H3" s="107"/>
      <c r="I3" s="107"/>
      <c r="J3" s="108"/>
      <c r="R3" s="4"/>
    </row>
    <row r="4" spans="2:18" ht="18.600000000000001" customHeight="1" x14ac:dyDescent="0.15">
      <c r="B4" s="104" t="s">
        <v>1</v>
      </c>
      <c r="C4" s="5" t="s">
        <v>2</v>
      </c>
      <c r="D4" s="115"/>
      <c r="E4" s="116"/>
      <c r="F4" s="116"/>
      <c r="G4" s="116"/>
      <c r="H4" s="116"/>
      <c r="I4" s="116"/>
      <c r="J4" s="116"/>
      <c r="R4" s="4"/>
    </row>
    <row r="5" spans="2:18" ht="18.600000000000001" customHeight="1" x14ac:dyDescent="0.15">
      <c r="B5" s="105"/>
      <c r="C5" s="5" t="s">
        <v>3</v>
      </c>
      <c r="D5" s="7" t="s">
        <v>4</v>
      </c>
      <c r="E5" s="5" t="s">
        <v>5</v>
      </c>
      <c r="F5" s="102" t="s">
        <v>6</v>
      </c>
      <c r="G5" s="103"/>
      <c r="H5" s="5" t="s">
        <v>7</v>
      </c>
      <c r="I5" s="7">
        <v>700</v>
      </c>
      <c r="J5" s="8" t="s">
        <v>8</v>
      </c>
      <c r="R5" s="4"/>
    </row>
    <row r="6" spans="2:18" ht="17.45" customHeight="1" x14ac:dyDescent="0.15">
      <c r="B6" s="104" t="s">
        <v>9</v>
      </c>
      <c r="C6" s="5" t="s">
        <v>10</v>
      </c>
      <c r="D6" s="9" t="s">
        <v>11</v>
      </c>
      <c r="E6" s="117" t="s">
        <v>12</v>
      </c>
      <c r="F6" s="118"/>
      <c r="G6" s="118"/>
      <c r="H6" s="118"/>
      <c r="I6" s="118"/>
      <c r="J6" s="118"/>
      <c r="R6" s="4"/>
    </row>
    <row r="7" spans="2:18" ht="17.45" customHeight="1" x14ac:dyDescent="0.15">
      <c r="B7" s="109"/>
      <c r="C7" s="5" t="s">
        <v>13</v>
      </c>
      <c r="D7" s="9" t="s">
        <v>14</v>
      </c>
      <c r="E7" s="117" t="s">
        <v>15</v>
      </c>
      <c r="F7" s="118"/>
      <c r="G7" s="118"/>
      <c r="H7" s="118"/>
      <c r="I7" s="118"/>
      <c r="J7" s="118"/>
      <c r="R7" s="4"/>
    </row>
    <row r="8" spans="2:18" ht="13.5" customHeight="1" x14ac:dyDescent="0.15"/>
    <row r="9" spans="2:18" x14ac:dyDescent="0.15">
      <c r="B9" s="16" t="s">
        <v>16</v>
      </c>
      <c r="C9" s="17" t="s">
        <v>17</v>
      </c>
      <c r="D9" s="110"/>
      <c r="E9" s="111"/>
      <c r="F9" s="17" t="s">
        <v>18</v>
      </c>
      <c r="G9" s="110"/>
      <c r="H9" s="111"/>
      <c r="I9" s="112" t="s">
        <v>155</v>
      </c>
      <c r="J9" s="113"/>
      <c r="K9" s="18"/>
      <c r="L9" s="89" t="s">
        <v>19</v>
      </c>
      <c r="M9" s="114"/>
      <c r="N9" s="19"/>
    </row>
    <row r="10" spans="2:18" x14ac:dyDescent="0.15">
      <c r="B10" s="16" t="s">
        <v>154</v>
      </c>
      <c r="C10" s="17" t="s">
        <v>17</v>
      </c>
      <c r="D10" s="110"/>
      <c r="E10" s="111"/>
      <c r="F10" s="17" t="s">
        <v>18</v>
      </c>
      <c r="G10" s="110"/>
      <c r="H10" s="111"/>
      <c r="I10" s="112" t="s">
        <v>156</v>
      </c>
      <c r="J10" s="113"/>
      <c r="K10" s="18"/>
      <c r="L10" s="89" t="s">
        <v>19</v>
      </c>
      <c r="M10" s="114"/>
      <c r="N10" s="19"/>
    </row>
    <row r="11" spans="2:18" x14ac:dyDescent="0.15">
      <c r="B11" s="11"/>
      <c r="C11" s="12"/>
      <c r="D11" s="12"/>
      <c r="E11" s="13"/>
      <c r="F11" s="10"/>
      <c r="G11" s="10"/>
      <c r="H11" s="10"/>
      <c r="I11" s="10"/>
      <c r="J11" s="10"/>
      <c r="K11" s="10"/>
      <c r="L11" s="14"/>
      <c r="M11" s="14"/>
      <c r="N11" s="14"/>
      <c r="O11" s="14"/>
      <c r="P11" s="15"/>
      <c r="Q11" s="15"/>
    </row>
    <row r="12" spans="2:18" x14ac:dyDescent="0.15">
      <c r="B12" s="17" t="s">
        <v>20</v>
      </c>
      <c r="C12" s="5" t="s">
        <v>21</v>
      </c>
      <c r="D12" s="5" t="s">
        <v>22</v>
      </c>
      <c r="M12" s="14"/>
      <c r="N12" s="14"/>
      <c r="O12" s="14"/>
      <c r="R12" s="15"/>
    </row>
    <row r="13" spans="2:18" x14ac:dyDescent="0.15">
      <c r="B13" s="20" t="s">
        <v>23</v>
      </c>
      <c r="C13" s="21" t="s">
        <v>24</v>
      </c>
      <c r="D13" s="22"/>
      <c r="E13" s="23">
        <v>350</v>
      </c>
      <c r="F13" s="13" t="s">
        <v>25</v>
      </c>
      <c r="H13" s="13"/>
      <c r="J13" s="13"/>
      <c r="M13" s="13"/>
      <c r="N13" s="13"/>
    </row>
    <row r="14" spans="2:18" x14ac:dyDescent="0.15">
      <c r="B14" s="24" t="s">
        <v>26</v>
      </c>
      <c r="C14" s="5" t="s">
        <v>27</v>
      </c>
      <c r="D14" s="25"/>
      <c r="E14" s="23">
        <v>30000</v>
      </c>
      <c r="F14" s="13" t="s">
        <v>28</v>
      </c>
      <c r="H14" s="13"/>
      <c r="K14" s="13"/>
      <c r="L14" s="13"/>
      <c r="M14" s="13"/>
      <c r="N14" s="13"/>
      <c r="O14" s="13"/>
    </row>
    <row r="15" spans="2:18" x14ac:dyDescent="0.15">
      <c r="B15" s="24" t="s">
        <v>29</v>
      </c>
      <c r="C15" s="5" t="s">
        <v>30</v>
      </c>
      <c r="D15" s="25" t="s">
        <v>31</v>
      </c>
      <c r="E15" s="58">
        <f>E13*E14/1000</f>
        <v>10500</v>
      </c>
      <c r="F15" s="13" t="s">
        <v>32</v>
      </c>
      <c r="L15" s="26"/>
      <c r="M15" s="27"/>
    </row>
    <row r="16" spans="2:18" x14ac:dyDescent="0.15">
      <c r="B16" s="3" t="s">
        <v>34</v>
      </c>
      <c r="C16" s="5" t="s">
        <v>35</v>
      </c>
      <c r="D16" s="25"/>
      <c r="E16" s="23">
        <v>200</v>
      </c>
      <c r="F16" s="13" t="s">
        <v>32</v>
      </c>
      <c r="G16" s="13"/>
      <c r="H16" s="13"/>
      <c r="I16" s="26"/>
      <c r="M16" s="27"/>
    </row>
    <row r="17" spans="2:19" x14ac:dyDescent="0.15">
      <c r="B17" s="28" t="s">
        <v>36</v>
      </c>
      <c r="C17" s="5" t="s">
        <v>37</v>
      </c>
      <c r="D17" s="25"/>
      <c r="E17" s="23">
        <v>42</v>
      </c>
      <c r="F17" s="13" t="s">
        <v>38</v>
      </c>
      <c r="G17" s="13"/>
      <c r="H17" s="13"/>
      <c r="I17" s="26"/>
      <c r="L17" s="26"/>
      <c r="M17" s="27"/>
      <c r="N17" s="30"/>
      <c r="O17" s="13"/>
      <c r="P17" s="30"/>
      <c r="Q17" s="13"/>
    </row>
    <row r="18" spans="2:19" x14ac:dyDescent="0.15">
      <c r="B18" s="24" t="s">
        <v>40</v>
      </c>
      <c r="C18" s="5" t="s">
        <v>41</v>
      </c>
      <c r="D18" s="25" t="s">
        <v>42</v>
      </c>
      <c r="E18" s="58">
        <f>E16*E17</f>
        <v>8400</v>
      </c>
      <c r="F18" s="13" t="s">
        <v>32</v>
      </c>
      <c r="G18" s="13"/>
      <c r="H18" s="13"/>
      <c r="I18" s="26"/>
      <c r="L18" s="26"/>
      <c r="M18" s="27"/>
      <c r="N18" s="9"/>
      <c r="O18" s="24" t="s">
        <v>33</v>
      </c>
      <c r="P18" s="60"/>
      <c r="Q18" s="20" t="s">
        <v>39</v>
      </c>
    </row>
    <row r="19" spans="2:19" x14ac:dyDescent="0.15">
      <c r="B19" s="24" t="s">
        <v>43</v>
      </c>
      <c r="C19" s="5" t="s">
        <v>44</v>
      </c>
      <c r="D19" s="25" t="s">
        <v>45</v>
      </c>
      <c r="E19" s="59">
        <f>ROUND(E18/E15,2)</f>
        <v>0.8</v>
      </c>
      <c r="F19" s="13"/>
      <c r="G19" s="13"/>
      <c r="H19" s="13"/>
      <c r="I19" s="26"/>
      <c r="J19" s="29"/>
      <c r="K19" s="13"/>
      <c r="L19" s="26"/>
      <c r="M19" s="27"/>
      <c r="N19" s="30"/>
      <c r="O19" s="13"/>
      <c r="P19" s="13"/>
    </row>
    <row r="20" spans="2:19" x14ac:dyDescent="0.15">
      <c r="B20" s="24"/>
      <c r="C20" s="5"/>
      <c r="D20" s="31"/>
      <c r="E20" s="32" t="s">
        <v>46</v>
      </c>
      <c r="F20" s="33" t="s">
        <v>47</v>
      </c>
      <c r="G20" s="33" t="s">
        <v>48</v>
      </c>
      <c r="H20" s="33" t="s">
        <v>49</v>
      </c>
      <c r="I20" s="33" t="s">
        <v>50</v>
      </c>
      <c r="J20" s="33" t="s">
        <v>51</v>
      </c>
      <c r="K20" s="33" t="s">
        <v>52</v>
      </c>
      <c r="L20" s="33" t="s">
        <v>53</v>
      </c>
      <c r="M20" s="33" t="s">
        <v>54</v>
      </c>
      <c r="N20" s="33" t="s">
        <v>55</v>
      </c>
      <c r="O20" s="33" t="s">
        <v>56</v>
      </c>
      <c r="P20" s="33" t="s">
        <v>57</v>
      </c>
      <c r="Q20" s="5" t="s">
        <v>58</v>
      </c>
    </row>
    <row r="21" spans="2:19" ht="30" customHeight="1" x14ac:dyDescent="0.15">
      <c r="B21" s="6" t="s">
        <v>59</v>
      </c>
      <c r="C21" s="17" t="s">
        <v>60</v>
      </c>
      <c r="D21" s="34"/>
      <c r="E21" s="35">
        <v>5.8</v>
      </c>
      <c r="F21" s="35">
        <v>6</v>
      </c>
      <c r="G21" s="35">
        <v>5.5</v>
      </c>
      <c r="H21" s="35">
        <v>4.8</v>
      </c>
      <c r="I21" s="35">
        <v>4.2</v>
      </c>
      <c r="J21" s="35">
        <v>3.8</v>
      </c>
      <c r="K21" s="35">
        <v>3.8</v>
      </c>
      <c r="L21" s="35">
        <v>3.8</v>
      </c>
      <c r="M21" s="35">
        <v>4</v>
      </c>
      <c r="N21" s="35">
        <v>4.2</v>
      </c>
      <c r="O21" s="35">
        <v>5.5</v>
      </c>
      <c r="P21" s="35">
        <v>5.7</v>
      </c>
      <c r="Q21" s="36" t="s">
        <v>61</v>
      </c>
      <c r="R21" s="14" t="s">
        <v>62</v>
      </c>
      <c r="S21" s="37"/>
    </row>
    <row r="22" spans="2:19" ht="30" customHeight="1" x14ac:dyDescent="0.15">
      <c r="B22" s="6" t="s">
        <v>63</v>
      </c>
      <c r="C22" s="17" t="s">
        <v>64</v>
      </c>
      <c r="D22" s="34"/>
      <c r="E22" s="35">
        <v>5.72</v>
      </c>
      <c r="F22" s="35">
        <v>5.94</v>
      </c>
      <c r="G22" s="35">
        <v>5.45</v>
      </c>
      <c r="H22" s="35">
        <v>4.8</v>
      </c>
      <c r="I22" s="35">
        <v>4.3</v>
      </c>
      <c r="J22" s="35">
        <v>3.93</v>
      </c>
      <c r="K22" s="35">
        <v>3.9</v>
      </c>
      <c r="L22" s="35">
        <v>3.88</v>
      </c>
      <c r="M22" s="35">
        <v>4</v>
      </c>
      <c r="N22" s="35">
        <v>4.2</v>
      </c>
      <c r="O22" s="35">
        <v>5.45</v>
      </c>
      <c r="P22" s="35">
        <v>5.6</v>
      </c>
      <c r="Q22" s="36" t="s">
        <v>61</v>
      </c>
      <c r="R22" s="14" t="s">
        <v>65</v>
      </c>
      <c r="S22" s="37"/>
    </row>
    <row r="23" spans="2:19" ht="30" customHeight="1" x14ac:dyDescent="0.15">
      <c r="B23" s="6" t="s">
        <v>66</v>
      </c>
      <c r="C23" s="17" t="s">
        <v>67</v>
      </c>
      <c r="D23" s="34"/>
      <c r="E23" s="38">
        <v>34.799999999999997</v>
      </c>
      <c r="F23" s="38">
        <v>35.200000000000003</v>
      </c>
      <c r="G23" s="38">
        <v>34.9</v>
      </c>
      <c r="H23" s="38">
        <v>32.299999999999997</v>
      </c>
      <c r="I23" s="38">
        <v>29.7</v>
      </c>
      <c r="J23" s="38">
        <v>27.4</v>
      </c>
      <c r="K23" s="38">
        <v>27</v>
      </c>
      <c r="L23" s="38">
        <v>27.2</v>
      </c>
      <c r="M23" s="38">
        <v>28.8</v>
      </c>
      <c r="N23" s="38">
        <v>29</v>
      </c>
      <c r="O23" s="38">
        <v>32.200000000000003</v>
      </c>
      <c r="P23" s="38">
        <v>33.299999999999997</v>
      </c>
      <c r="Q23" s="36" t="s">
        <v>61</v>
      </c>
      <c r="R23" s="14"/>
      <c r="S23" s="37"/>
    </row>
    <row r="24" spans="2:19" ht="30" customHeight="1" x14ac:dyDescent="0.15">
      <c r="B24" s="6" t="s">
        <v>68</v>
      </c>
      <c r="C24" s="17" t="s">
        <v>69</v>
      </c>
      <c r="D24" s="34"/>
      <c r="E24" s="39">
        <v>0.92</v>
      </c>
      <c r="F24" s="39">
        <v>0.92</v>
      </c>
      <c r="G24" s="39">
        <v>0.92</v>
      </c>
      <c r="H24" s="39">
        <v>0.93</v>
      </c>
      <c r="I24" s="39">
        <v>0.94</v>
      </c>
      <c r="J24" s="39">
        <v>0.95</v>
      </c>
      <c r="K24" s="39">
        <v>0.95</v>
      </c>
      <c r="L24" s="39">
        <v>0.95</v>
      </c>
      <c r="M24" s="39">
        <v>0.94</v>
      </c>
      <c r="N24" s="39">
        <v>0.94</v>
      </c>
      <c r="O24" s="39">
        <v>0.93</v>
      </c>
      <c r="P24" s="39">
        <v>0.93</v>
      </c>
      <c r="Q24" s="36" t="s">
        <v>70</v>
      </c>
      <c r="R24" s="14" t="s">
        <v>71</v>
      </c>
    </row>
    <row r="25" spans="2:19" ht="30" customHeight="1" x14ac:dyDescent="0.15">
      <c r="B25" s="6" t="s">
        <v>72</v>
      </c>
      <c r="C25" s="17" t="s">
        <v>73</v>
      </c>
      <c r="D25" s="34"/>
      <c r="E25" s="39">
        <v>0.98</v>
      </c>
      <c r="F25" s="39">
        <v>0.98</v>
      </c>
      <c r="G25" s="39">
        <v>0.98</v>
      </c>
      <c r="H25" s="39">
        <v>0.97</v>
      </c>
      <c r="I25" s="39">
        <v>0.96</v>
      </c>
      <c r="J25" s="39">
        <v>0.95</v>
      </c>
      <c r="K25" s="39">
        <v>0.95</v>
      </c>
      <c r="L25" s="39">
        <v>0.96</v>
      </c>
      <c r="M25" s="39">
        <v>0.97</v>
      </c>
      <c r="N25" s="39">
        <v>0.97</v>
      </c>
      <c r="O25" s="39">
        <v>0.97</v>
      </c>
      <c r="P25" s="39">
        <v>0.98</v>
      </c>
      <c r="Q25" s="36" t="s">
        <v>74</v>
      </c>
      <c r="R25" s="14" t="s">
        <v>75</v>
      </c>
      <c r="S25" s="14"/>
    </row>
    <row r="26" spans="2:19" ht="30" customHeight="1" x14ac:dyDescent="0.15">
      <c r="B26" s="6" t="s">
        <v>195</v>
      </c>
      <c r="C26" s="17" t="s">
        <v>76</v>
      </c>
      <c r="D26" s="34"/>
      <c r="E26" s="39">
        <v>0.97</v>
      </c>
      <c r="F26" s="39">
        <v>0.97</v>
      </c>
      <c r="G26" s="39">
        <v>0.97</v>
      </c>
      <c r="H26" s="39">
        <v>0.97</v>
      </c>
      <c r="I26" s="39">
        <v>0.97</v>
      </c>
      <c r="J26" s="39">
        <v>0.97</v>
      </c>
      <c r="K26" s="39">
        <v>0.97</v>
      </c>
      <c r="L26" s="39">
        <v>0.97</v>
      </c>
      <c r="M26" s="39">
        <v>0.97</v>
      </c>
      <c r="N26" s="39">
        <v>0.97</v>
      </c>
      <c r="O26" s="39">
        <v>0.97</v>
      </c>
      <c r="P26" s="39">
        <v>0.97</v>
      </c>
      <c r="Q26" s="36"/>
      <c r="R26" s="14" t="s">
        <v>194</v>
      </c>
    </row>
    <row r="27" spans="2:19" ht="30" customHeight="1" x14ac:dyDescent="0.15">
      <c r="B27" s="6" t="s">
        <v>77</v>
      </c>
      <c r="C27" s="17" t="s">
        <v>78</v>
      </c>
      <c r="D27" s="34"/>
      <c r="E27" s="39">
        <v>0.98</v>
      </c>
      <c r="F27" s="39">
        <v>0.98</v>
      </c>
      <c r="G27" s="39">
        <v>0.98</v>
      </c>
      <c r="H27" s="39">
        <v>0.98</v>
      </c>
      <c r="I27" s="39">
        <v>0.98</v>
      </c>
      <c r="J27" s="39">
        <v>0.98</v>
      </c>
      <c r="K27" s="39">
        <v>0.98</v>
      </c>
      <c r="L27" s="39">
        <v>0.98</v>
      </c>
      <c r="M27" s="39">
        <v>0.98</v>
      </c>
      <c r="N27" s="39">
        <v>0.98</v>
      </c>
      <c r="O27" s="39">
        <v>0.98</v>
      </c>
      <c r="P27" s="39">
        <v>0.98</v>
      </c>
      <c r="Q27" s="36" t="s">
        <v>70</v>
      </c>
    </row>
    <row r="28" spans="2:19" ht="30" customHeight="1" x14ac:dyDescent="0.15">
      <c r="B28" s="6" t="s">
        <v>79</v>
      </c>
      <c r="C28" s="17" t="s">
        <v>80</v>
      </c>
      <c r="D28" s="34"/>
      <c r="E28" s="40">
        <v>0.99099999999999999</v>
      </c>
      <c r="F28" s="40">
        <v>0.98599999999999999</v>
      </c>
      <c r="G28" s="40">
        <v>0.998</v>
      </c>
      <c r="H28" s="40">
        <v>1</v>
      </c>
      <c r="I28" s="40">
        <v>1</v>
      </c>
      <c r="J28" s="40">
        <v>1</v>
      </c>
      <c r="K28" s="40">
        <v>1</v>
      </c>
      <c r="L28" s="40">
        <v>1</v>
      </c>
      <c r="M28" s="40">
        <v>1</v>
      </c>
      <c r="N28" s="40">
        <v>1</v>
      </c>
      <c r="O28" s="40">
        <v>0.996</v>
      </c>
      <c r="P28" s="40">
        <v>0.99299999999999999</v>
      </c>
      <c r="Q28" s="36"/>
    </row>
    <row r="29" spans="2:19" ht="30" customHeight="1" x14ac:dyDescent="0.15">
      <c r="B29" s="6" t="s">
        <v>81</v>
      </c>
      <c r="C29" s="17" t="s">
        <v>82</v>
      </c>
      <c r="D29" s="34"/>
      <c r="E29" s="39">
        <v>0.9</v>
      </c>
      <c r="F29" s="39">
        <v>0.9</v>
      </c>
      <c r="G29" s="39">
        <v>0.9</v>
      </c>
      <c r="H29" s="39">
        <v>0.9</v>
      </c>
      <c r="I29" s="39">
        <v>0.9</v>
      </c>
      <c r="J29" s="39">
        <v>0.9</v>
      </c>
      <c r="K29" s="39">
        <v>0.9</v>
      </c>
      <c r="L29" s="39">
        <v>0.9</v>
      </c>
      <c r="M29" s="39">
        <v>0.9</v>
      </c>
      <c r="N29" s="39">
        <v>0.9</v>
      </c>
      <c r="O29" s="39">
        <v>0.9</v>
      </c>
      <c r="P29" s="39">
        <v>0.9</v>
      </c>
      <c r="Q29" s="36"/>
    </row>
    <row r="30" spans="2:19" ht="30" customHeight="1" x14ac:dyDescent="0.15">
      <c r="B30" s="6" t="s">
        <v>83</v>
      </c>
      <c r="C30" s="17" t="s">
        <v>84</v>
      </c>
      <c r="D30" s="34" t="s">
        <v>85</v>
      </c>
      <c r="E30" s="61">
        <f>ROUND(E24*E25*E26*E27*E28*E29,2)</f>
        <v>0.76</v>
      </c>
      <c r="F30" s="61">
        <f t="shared" ref="F30:P30" si="0">ROUND(F24*F25*F26*F27*F28*F29,2)</f>
        <v>0.76</v>
      </c>
      <c r="G30" s="61">
        <f t="shared" si="0"/>
        <v>0.77</v>
      </c>
      <c r="H30" s="61">
        <f t="shared" si="0"/>
        <v>0.77</v>
      </c>
      <c r="I30" s="61">
        <f t="shared" si="0"/>
        <v>0.77</v>
      </c>
      <c r="J30" s="61">
        <f t="shared" si="0"/>
        <v>0.77</v>
      </c>
      <c r="K30" s="61">
        <f t="shared" si="0"/>
        <v>0.77</v>
      </c>
      <c r="L30" s="61">
        <f t="shared" si="0"/>
        <v>0.78</v>
      </c>
      <c r="M30" s="61">
        <f t="shared" si="0"/>
        <v>0.78</v>
      </c>
      <c r="N30" s="61">
        <f t="shared" si="0"/>
        <v>0.78</v>
      </c>
      <c r="O30" s="61">
        <f t="shared" si="0"/>
        <v>0.77</v>
      </c>
      <c r="P30" s="61">
        <f t="shared" si="0"/>
        <v>0.77</v>
      </c>
      <c r="Q30" s="41"/>
      <c r="R30" s="42"/>
    </row>
    <row r="31" spans="2:19" ht="30" customHeight="1" x14ac:dyDescent="0.15">
      <c r="B31" s="6" t="s">
        <v>86</v>
      </c>
      <c r="C31" s="43" t="s">
        <v>87</v>
      </c>
      <c r="D31" s="34" t="s">
        <v>88</v>
      </c>
      <c r="E31" s="58">
        <f>$E$15*E22*E30</f>
        <v>45645.599999999999</v>
      </c>
      <c r="F31" s="58">
        <f t="shared" ref="F31:P31" si="1">$E$15*F22*F30</f>
        <v>47401.200000000004</v>
      </c>
      <c r="G31" s="58">
        <f t="shared" si="1"/>
        <v>44063.25</v>
      </c>
      <c r="H31" s="58">
        <f t="shared" si="1"/>
        <v>38808</v>
      </c>
      <c r="I31" s="58">
        <f t="shared" si="1"/>
        <v>34765.5</v>
      </c>
      <c r="J31" s="58">
        <f t="shared" si="1"/>
        <v>31774.05</v>
      </c>
      <c r="K31" s="58">
        <f t="shared" si="1"/>
        <v>31531.5</v>
      </c>
      <c r="L31" s="58">
        <f t="shared" si="1"/>
        <v>31777.200000000001</v>
      </c>
      <c r="M31" s="58">
        <f t="shared" si="1"/>
        <v>32760</v>
      </c>
      <c r="N31" s="58">
        <f t="shared" si="1"/>
        <v>34398</v>
      </c>
      <c r="O31" s="58">
        <f t="shared" si="1"/>
        <v>44063.25</v>
      </c>
      <c r="P31" s="58">
        <f t="shared" si="1"/>
        <v>45275.999999999993</v>
      </c>
      <c r="Q31" s="41"/>
    </row>
    <row r="32" spans="2:19" ht="30" customHeight="1" x14ac:dyDescent="0.15">
      <c r="B32" s="6" t="s">
        <v>89</v>
      </c>
      <c r="C32" s="17" t="s">
        <v>137</v>
      </c>
      <c r="D32" s="34"/>
      <c r="E32" s="44">
        <v>240</v>
      </c>
      <c r="F32" s="44">
        <v>240</v>
      </c>
      <c r="G32" s="44">
        <v>240</v>
      </c>
      <c r="H32" s="44">
        <v>240</v>
      </c>
      <c r="I32" s="44">
        <v>240</v>
      </c>
      <c r="J32" s="44">
        <v>240</v>
      </c>
      <c r="K32" s="44">
        <v>240</v>
      </c>
      <c r="L32" s="44">
        <v>240</v>
      </c>
      <c r="M32" s="44">
        <v>240</v>
      </c>
      <c r="N32" s="44">
        <v>240</v>
      </c>
      <c r="O32" s="44">
        <v>240</v>
      </c>
      <c r="P32" s="44">
        <v>240</v>
      </c>
      <c r="Q32" s="41"/>
      <c r="R32" s="42" t="s">
        <v>91</v>
      </c>
    </row>
    <row r="33" spans="2:18" ht="30" customHeight="1" x14ac:dyDescent="0.15">
      <c r="B33" s="6" t="s">
        <v>138</v>
      </c>
      <c r="C33" s="45" t="s">
        <v>96</v>
      </c>
      <c r="D33" s="34" t="s">
        <v>139</v>
      </c>
      <c r="E33" s="58">
        <f>IF(E31-E32&gt;0,E31-E32,0)</f>
        <v>45405.599999999999</v>
      </c>
      <c r="F33" s="58">
        <f t="shared" ref="F33:P33" si="2">IF(F31-F32&gt;0,F31-F32,0)</f>
        <v>47161.200000000004</v>
      </c>
      <c r="G33" s="58">
        <f t="shared" si="2"/>
        <v>43823.25</v>
      </c>
      <c r="H33" s="58">
        <f t="shared" si="2"/>
        <v>38568</v>
      </c>
      <c r="I33" s="58">
        <f t="shared" si="2"/>
        <v>34525.5</v>
      </c>
      <c r="J33" s="58">
        <f t="shared" si="2"/>
        <v>31534.05</v>
      </c>
      <c r="K33" s="58">
        <f t="shared" si="2"/>
        <v>31291.5</v>
      </c>
      <c r="L33" s="58">
        <f t="shared" si="2"/>
        <v>31537.200000000001</v>
      </c>
      <c r="M33" s="58">
        <f t="shared" si="2"/>
        <v>32520</v>
      </c>
      <c r="N33" s="58">
        <f t="shared" si="2"/>
        <v>34158</v>
      </c>
      <c r="O33" s="58">
        <f t="shared" si="2"/>
        <v>43823.25</v>
      </c>
      <c r="P33" s="58">
        <f t="shared" si="2"/>
        <v>45035.999999999993</v>
      </c>
      <c r="Q33" s="41"/>
    </row>
    <row r="34" spans="2:18" ht="30" customHeight="1" x14ac:dyDescent="0.15">
      <c r="B34" s="6" t="s">
        <v>140</v>
      </c>
      <c r="C34" s="17" t="s">
        <v>141</v>
      </c>
      <c r="D34" s="34"/>
      <c r="E34" s="46">
        <f>31</f>
        <v>31</v>
      </c>
      <c r="F34" s="46">
        <f>28</f>
        <v>28</v>
      </c>
      <c r="G34" s="46">
        <f>31</f>
        <v>31</v>
      </c>
      <c r="H34" s="46">
        <f>30</f>
        <v>30</v>
      </c>
      <c r="I34" s="46">
        <f>31</f>
        <v>31</v>
      </c>
      <c r="J34" s="46">
        <f>30</f>
        <v>30</v>
      </c>
      <c r="K34" s="87">
        <v>28</v>
      </c>
      <c r="L34" s="46">
        <f>31</f>
        <v>31</v>
      </c>
      <c r="M34" s="46">
        <f>30</f>
        <v>30</v>
      </c>
      <c r="N34" s="46">
        <f>31</f>
        <v>31</v>
      </c>
      <c r="O34" s="46">
        <f>30</f>
        <v>30</v>
      </c>
      <c r="P34" s="46">
        <f>31</f>
        <v>31</v>
      </c>
      <c r="Q34" s="88" t="s">
        <v>142</v>
      </c>
    </row>
    <row r="35" spans="2:18" ht="30" customHeight="1" x14ac:dyDescent="0.15">
      <c r="B35" s="6" t="s">
        <v>143</v>
      </c>
      <c r="C35" s="17" t="s">
        <v>112</v>
      </c>
      <c r="D35" s="34" t="s">
        <v>144</v>
      </c>
      <c r="E35" s="62">
        <f>E33*E34</f>
        <v>1407573.5999999999</v>
      </c>
      <c r="F35" s="62">
        <f t="shared" ref="F35:P35" si="3">F33*F34</f>
        <v>1320513.6000000001</v>
      </c>
      <c r="G35" s="62">
        <f t="shared" si="3"/>
        <v>1358520.75</v>
      </c>
      <c r="H35" s="62">
        <f t="shared" si="3"/>
        <v>1157040</v>
      </c>
      <c r="I35" s="62">
        <f t="shared" si="3"/>
        <v>1070290.5</v>
      </c>
      <c r="J35" s="62">
        <f t="shared" si="3"/>
        <v>946021.5</v>
      </c>
      <c r="K35" s="62">
        <f t="shared" si="3"/>
        <v>876162</v>
      </c>
      <c r="L35" s="62">
        <f t="shared" si="3"/>
        <v>977653.20000000007</v>
      </c>
      <c r="M35" s="62">
        <f t="shared" si="3"/>
        <v>975600</v>
      </c>
      <c r="N35" s="62">
        <f t="shared" si="3"/>
        <v>1058898</v>
      </c>
      <c r="O35" s="62">
        <f t="shared" si="3"/>
        <v>1314697.5</v>
      </c>
      <c r="P35" s="62">
        <f t="shared" si="3"/>
        <v>1396115.9999999998</v>
      </c>
      <c r="Q35" s="41"/>
    </row>
    <row r="36" spans="2:18" ht="30" customHeight="1" x14ac:dyDescent="0.15">
      <c r="B36" s="6" t="s">
        <v>145</v>
      </c>
      <c r="C36" s="17" t="s">
        <v>115</v>
      </c>
      <c r="D36" s="34" t="s">
        <v>146</v>
      </c>
      <c r="E36" s="62">
        <f>SUM(E35:P35)</f>
        <v>13859086.65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2:18" ht="20.45" customHeight="1" x14ac:dyDescent="0.15">
      <c r="B37" s="1" t="s">
        <v>147</v>
      </c>
      <c r="C37" s="1"/>
      <c r="D37" s="47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2:18" ht="20.45" customHeight="1" x14ac:dyDescent="0.15">
      <c r="B38" s="6" t="s">
        <v>190</v>
      </c>
      <c r="C38" s="17" t="s">
        <v>168</v>
      </c>
      <c r="D38" s="48"/>
      <c r="E38" s="40">
        <v>0.56000000000000005</v>
      </c>
      <c r="F38" s="13" t="s">
        <v>118</v>
      </c>
      <c r="G38" s="13"/>
      <c r="H38" s="89" t="s">
        <v>192</v>
      </c>
      <c r="I38" s="90"/>
      <c r="J38" s="91" t="s">
        <v>157</v>
      </c>
      <c r="K38" s="92"/>
      <c r="L38" s="92"/>
      <c r="M38" s="92"/>
      <c r="N38" s="93"/>
      <c r="O38" s="13"/>
      <c r="P38" s="13"/>
      <c r="R38" s="49"/>
    </row>
    <row r="39" spans="2:18" ht="20.45" customHeight="1" x14ac:dyDescent="0.15">
      <c r="B39" s="6" t="s">
        <v>191</v>
      </c>
      <c r="C39" s="17" t="s">
        <v>169</v>
      </c>
      <c r="D39" s="48"/>
      <c r="E39" s="40">
        <v>0.9</v>
      </c>
      <c r="F39" s="13" t="s">
        <v>118</v>
      </c>
      <c r="G39" s="13"/>
      <c r="H39" s="89" t="s">
        <v>192</v>
      </c>
      <c r="I39" s="90"/>
      <c r="J39" s="91" t="s">
        <v>183</v>
      </c>
      <c r="K39" s="92"/>
      <c r="L39" s="92"/>
      <c r="M39" s="92"/>
      <c r="N39" s="93"/>
      <c r="O39" s="13"/>
      <c r="P39" s="13"/>
      <c r="R39" s="49"/>
    </row>
    <row r="40" spans="2:18" ht="20.45" customHeight="1" x14ac:dyDescent="0.15">
      <c r="B40" s="13"/>
      <c r="C40" s="50"/>
      <c r="D40" s="51"/>
      <c r="E40" s="13"/>
      <c r="F40" s="13"/>
      <c r="G40" s="13"/>
      <c r="H40" s="49"/>
      <c r="I40" s="13"/>
      <c r="J40" s="13"/>
      <c r="K40" s="13"/>
      <c r="L40" s="13"/>
      <c r="M40" s="13"/>
      <c r="N40" s="13"/>
      <c r="O40" s="13"/>
      <c r="P40" s="13"/>
    </row>
    <row r="41" spans="2:18" ht="20.45" customHeight="1" x14ac:dyDescent="0.15">
      <c r="B41" s="6" t="s">
        <v>119</v>
      </c>
      <c r="C41" s="17" t="s">
        <v>148</v>
      </c>
      <c r="D41" s="34" t="s">
        <v>185</v>
      </c>
      <c r="E41" s="63">
        <f>$E$36*E38/1000</f>
        <v>7761.0885240000007</v>
      </c>
      <c r="F41" s="13" t="s">
        <v>121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2:18" ht="20.45" customHeight="1" x14ac:dyDescent="0.15">
      <c r="B42" s="6" t="s">
        <v>158</v>
      </c>
      <c r="C42" s="17" t="s">
        <v>184</v>
      </c>
      <c r="D42" s="34" t="s">
        <v>186</v>
      </c>
      <c r="E42" s="63">
        <f>$E$36*E39/1000</f>
        <v>12473.177985000002</v>
      </c>
      <c r="F42" s="13" t="s">
        <v>121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2:18" ht="20.45" customHeight="1" x14ac:dyDescent="0.15">
      <c r="B43" s="6" t="s">
        <v>122</v>
      </c>
      <c r="C43" s="17" t="s">
        <v>149</v>
      </c>
      <c r="D43" s="34"/>
      <c r="E43" s="52">
        <v>0</v>
      </c>
      <c r="F43" s="13" t="s">
        <v>121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2:18" ht="20.45" customHeight="1" x14ac:dyDescent="0.15">
      <c r="B44" s="4"/>
      <c r="C44" s="53"/>
      <c r="D44" s="54"/>
      <c r="E44" s="55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2:18" ht="20.45" customHeight="1" x14ac:dyDescent="0.15">
      <c r="B45" s="56" t="s">
        <v>150</v>
      </c>
      <c r="C45" s="13"/>
      <c r="D45" s="51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2:18" ht="20.45" customHeight="1" x14ac:dyDescent="0.15">
      <c r="B46" s="6" t="s">
        <v>164</v>
      </c>
      <c r="C46" s="17" t="s">
        <v>151</v>
      </c>
      <c r="D46" s="34" t="s">
        <v>152</v>
      </c>
      <c r="E46" s="64">
        <f>ROUNDDOWN((E41-$E$43),0)</f>
        <v>7761</v>
      </c>
      <c r="F46" s="13" t="s">
        <v>121</v>
      </c>
      <c r="G46" s="13"/>
      <c r="H46" s="49" t="s">
        <v>153</v>
      </c>
      <c r="I46" s="13"/>
      <c r="J46" s="13"/>
      <c r="K46" s="13"/>
      <c r="L46" s="13"/>
      <c r="M46" s="13"/>
      <c r="N46" s="13"/>
      <c r="O46" s="13"/>
      <c r="P46" s="13"/>
    </row>
    <row r="47" spans="2:18" ht="20.45" customHeight="1" x14ac:dyDescent="0.15">
      <c r="B47" s="6" t="s">
        <v>165</v>
      </c>
      <c r="C47" s="17" t="s">
        <v>151</v>
      </c>
      <c r="D47" s="34" t="s">
        <v>187</v>
      </c>
      <c r="E47" s="64">
        <f>ROUNDDOWN((E42-$E$43),0)</f>
        <v>12473</v>
      </c>
      <c r="F47" s="13" t="s">
        <v>121</v>
      </c>
      <c r="G47" s="13"/>
      <c r="H47" s="49" t="s">
        <v>153</v>
      </c>
      <c r="I47" s="13"/>
      <c r="J47" s="13"/>
      <c r="K47" s="13"/>
      <c r="L47" s="13"/>
      <c r="M47" s="13"/>
      <c r="N47" s="13"/>
      <c r="O47" s="13"/>
      <c r="P47" s="13"/>
    </row>
    <row r="48" spans="2:18" ht="9" customHeight="1" x14ac:dyDescent="0.15"/>
  </sheetData>
  <sheetProtection algorithmName="SHA-512" hashValue="2YR2PW0fmoDiMWfxE9HTZpCYU8DRvNOtYpk2e8nRXZvfjn1aijRHlDVuNHiV9WG1iQn1v6zaHZo8ZCJA9xoPqw==" saltValue="trn/zCXKIWwwhCQbhx7HxQ==" spinCount="100000" sheet="1" objects="1" scenarios="1"/>
  <mergeCells count="19">
    <mergeCell ref="C3:J3"/>
    <mergeCell ref="D9:E9"/>
    <mergeCell ref="G9:H9"/>
    <mergeCell ref="I9:J9"/>
    <mergeCell ref="L9:M9"/>
    <mergeCell ref="H39:I39"/>
    <mergeCell ref="J39:N39"/>
    <mergeCell ref="B4:B5"/>
    <mergeCell ref="D4:J4"/>
    <mergeCell ref="F5:G5"/>
    <mergeCell ref="B6:B7"/>
    <mergeCell ref="E6:J6"/>
    <mergeCell ref="E7:J7"/>
    <mergeCell ref="I10:J10"/>
    <mergeCell ref="L10:M10"/>
    <mergeCell ref="H38:I38"/>
    <mergeCell ref="J38:N38"/>
    <mergeCell ref="D10:E10"/>
    <mergeCell ref="G10:H10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rowBreaks count="1" manualBreakCount="1">
    <brk id="36" max="16383" man="1"/>
  </rowBreaks>
  <ignoredErrors>
    <ignoredError sqref="F34:J34 L34:P3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47"/>
  <sheetViews>
    <sheetView tabSelected="1" workbookViewId="0">
      <selection activeCell="B1" sqref="B1"/>
    </sheetView>
  </sheetViews>
  <sheetFormatPr defaultColWidth="1.25" defaultRowHeight="13.5" x14ac:dyDescent="0.15"/>
  <cols>
    <col min="1" max="1" width="1.5" style="2" customWidth="1"/>
    <col min="2" max="2" width="49.5" style="2" customWidth="1"/>
    <col min="3" max="3" width="8.25" style="2" customWidth="1"/>
    <col min="4" max="4" width="16" style="2" customWidth="1"/>
    <col min="5" max="16" width="10.375" style="2" customWidth="1"/>
    <col min="17" max="17" width="17.625" style="2" customWidth="1"/>
    <col min="18" max="18" width="62.625" style="2" customWidth="1"/>
    <col min="19" max="16384" width="1.25" style="2"/>
  </cols>
  <sheetData>
    <row r="1" spans="2:18" ht="30.6" customHeight="1" x14ac:dyDescent="0.15">
      <c r="B1" s="57" t="s">
        <v>199</v>
      </c>
    </row>
    <row r="2" spans="2:18" ht="16.149999999999999" customHeight="1" x14ac:dyDescent="0.15"/>
    <row r="3" spans="2:18" ht="22.15" customHeight="1" x14ac:dyDescent="0.15">
      <c r="B3" s="3" t="s">
        <v>0</v>
      </c>
      <c r="C3" s="106"/>
      <c r="D3" s="107"/>
      <c r="E3" s="107"/>
      <c r="F3" s="107"/>
      <c r="G3" s="107"/>
      <c r="H3" s="107"/>
      <c r="I3" s="107"/>
      <c r="J3" s="108"/>
      <c r="R3" s="4"/>
    </row>
    <row r="4" spans="2:18" ht="18.600000000000001" customHeight="1" x14ac:dyDescent="0.15">
      <c r="B4" s="104" t="s">
        <v>1</v>
      </c>
      <c r="C4" s="5" t="s">
        <v>2</v>
      </c>
      <c r="D4" s="115"/>
      <c r="E4" s="116"/>
      <c r="F4" s="116"/>
      <c r="G4" s="116"/>
      <c r="H4" s="116"/>
      <c r="I4" s="116"/>
      <c r="J4" s="116"/>
      <c r="R4" s="4"/>
    </row>
    <row r="5" spans="2:18" ht="18.600000000000001" customHeight="1" x14ac:dyDescent="0.15">
      <c r="B5" s="105"/>
      <c r="C5" s="5" t="s">
        <v>3</v>
      </c>
      <c r="D5" s="7"/>
      <c r="E5" s="5" t="s">
        <v>5</v>
      </c>
      <c r="F5" s="102"/>
      <c r="G5" s="103"/>
      <c r="H5" s="5" t="s">
        <v>7</v>
      </c>
      <c r="I5" s="7"/>
      <c r="J5" s="8" t="s">
        <v>8</v>
      </c>
      <c r="R5" s="4"/>
    </row>
    <row r="6" spans="2:18" ht="17.45" customHeight="1" x14ac:dyDescent="0.15">
      <c r="B6" s="104" t="s">
        <v>9</v>
      </c>
      <c r="C6" s="5" t="s">
        <v>10</v>
      </c>
      <c r="D6" s="9"/>
      <c r="E6" s="117" t="s">
        <v>12</v>
      </c>
      <c r="F6" s="118"/>
      <c r="G6" s="118"/>
      <c r="H6" s="118"/>
      <c r="I6" s="118"/>
      <c r="J6" s="118"/>
      <c r="R6" s="4"/>
    </row>
    <row r="7" spans="2:18" ht="17.45" customHeight="1" x14ac:dyDescent="0.15">
      <c r="B7" s="109"/>
      <c r="C7" s="5" t="s">
        <v>13</v>
      </c>
      <c r="D7" s="9"/>
      <c r="E7" s="117" t="s">
        <v>15</v>
      </c>
      <c r="F7" s="118"/>
      <c r="G7" s="118"/>
      <c r="H7" s="118"/>
      <c r="I7" s="118"/>
      <c r="J7" s="118"/>
      <c r="R7" s="4"/>
    </row>
    <row r="8" spans="2:18" x14ac:dyDescent="0.15">
      <c r="B8" s="11"/>
      <c r="C8" s="12"/>
      <c r="D8" s="12"/>
      <c r="E8" s="13"/>
      <c r="F8" s="10"/>
      <c r="G8" s="10"/>
      <c r="H8" s="10"/>
      <c r="I8" s="10"/>
      <c r="J8" s="10"/>
      <c r="K8" s="10"/>
      <c r="L8" s="14"/>
      <c r="M8" s="14"/>
      <c r="N8" s="14"/>
      <c r="O8" s="14"/>
      <c r="P8" s="15"/>
      <c r="Q8" s="15"/>
    </row>
    <row r="9" spans="2:18" x14ac:dyDescent="0.15">
      <c r="B9" s="16" t="s">
        <v>16</v>
      </c>
      <c r="C9" s="17" t="s">
        <v>17</v>
      </c>
      <c r="D9" s="110"/>
      <c r="E9" s="111"/>
      <c r="F9" s="17" t="s">
        <v>18</v>
      </c>
      <c r="G9" s="110"/>
      <c r="H9" s="111"/>
      <c r="I9" s="112" t="s">
        <v>155</v>
      </c>
      <c r="J9" s="113"/>
      <c r="K9" s="18"/>
      <c r="L9" s="89" t="s">
        <v>19</v>
      </c>
      <c r="M9" s="114"/>
      <c r="N9" s="19"/>
    </row>
    <row r="10" spans="2:18" x14ac:dyDescent="0.15">
      <c r="B10" s="16" t="s">
        <v>154</v>
      </c>
      <c r="C10" s="17" t="s">
        <v>17</v>
      </c>
      <c r="D10" s="110"/>
      <c r="E10" s="111"/>
      <c r="F10" s="17" t="s">
        <v>18</v>
      </c>
      <c r="G10" s="110"/>
      <c r="H10" s="111"/>
      <c r="I10" s="112" t="s">
        <v>156</v>
      </c>
      <c r="J10" s="113"/>
      <c r="K10" s="18"/>
      <c r="L10" s="89" t="s">
        <v>19</v>
      </c>
      <c r="M10" s="114"/>
      <c r="N10" s="19"/>
    </row>
    <row r="12" spans="2:18" x14ac:dyDescent="0.15">
      <c r="B12" s="17" t="s">
        <v>20</v>
      </c>
      <c r="C12" s="5" t="s">
        <v>21</v>
      </c>
      <c r="D12" s="5" t="s">
        <v>22</v>
      </c>
      <c r="M12" s="14"/>
      <c r="N12" s="14"/>
      <c r="O12" s="14"/>
      <c r="R12" s="15"/>
    </row>
    <row r="13" spans="2:18" x14ac:dyDescent="0.15">
      <c r="B13" s="20" t="s">
        <v>23</v>
      </c>
      <c r="C13" s="21" t="s">
        <v>24</v>
      </c>
      <c r="D13" s="22"/>
      <c r="E13" s="23"/>
      <c r="F13" s="13" t="s">
        <v>25</v>
      </c>
      <c r="H13" s="13"/>
      <c r="J13" s="13"/>
      <c r="M13" s="13"/>
      <c r="N13" s="13"/>
    </row>
    <row r="14" spans="2:18" x14ac:dyDescent="0.15">
      <c r="B14" s="24" t="s">
        <v>26</v>
      </c>
      <c r="C14" s="5" t="s">
        <v>27</v>
      </c>
      <c r="D14" s="25"/>
      <c r="E14" s="23"/>
      <c r="F14" s="13" t="s">
        <v>28</v>
      </c>
      <c r="H14" s="13"/>
      <c r="K14" s="13"/>
      <c r="L14" s="13"/>
      <c r="M14" s="13"/>
      <c r="N14" s="13"/>
      <c r="O14" s="13"/>
    </row>
    <row r="15" spans="2:18" x14ac:dyDescent="0.15">
      <c r="B15" s="24" t="s">
        <v>29</v>
      </c>
      <c r="C15" s="5" t="s">
        <v>30</v>
      </c>
      <c r="D15" s="25" t="s">
        <v>31</v>
      </c>
      <c r="E15" s="58">
        <f>E13*E14/1000</f>
        <v>0</v>
      </c>
      <c r="F15" s="13" t="s">
        <v>32</v>
      </c>
      <c r="L15" s="26"/>
      <c r="M15" s="27"/>
    </row>
    <row r="16" spans="2:18" x14ac:dyDescent="0.15">
      <c r="B16" s="3" t="s">
        <v>34</v>
      </c>
      <c r="C16" s="5" t="s">
        <v>35</v>
      </c>
      <c r="D16" s="25"/>
      <c r="E16" s="23"/>
      <c r="F16" s="13" t="s">
        <v>32</v>
      </c>
      <c r="G16" s="13"/>
      <c r="H16" s="13"/>
      <c r="I16" s="26"/>
      <c r="M16" s="27"/>
    </row>
    <row r="17" spans="2:19" x14ac:dyDescent="0.15">
      <c r="B17" s="28" t="s">
        <v>36</v>
      </c>
      <c r="C17" s="5" t="s">
        <v>37</v>
      </c>
      <c r="D17" s="25"/>
      <c r="E17" s="23"/>
      <c r="F17" s="13" t="s">
        <v>38</v>
      </c>
      <c r="G17" s="13"/>
      <c r="H17" s="13"/>
      <c r="I17" s="26"/>
      <c r="L17" s="26"/>
      <c r="M17" s="27"/>
    </row>
    <row r="18" spans="2:19" x14ac:dyDescent="0.15">
      <c r="B18" s="24" t="s">
        <v>40</v>
      </c>
      <c r="C18" s="5" t="s">
        <v>41</v>
      </c>
      <c r="D18" s="25" t="s">
        <v>42</v>
      </c>
      <c r="E18" s="58">
        <f>E16*E17</f>
        <v>0</v>
      </c>
      <c r="F18" s="13" t="s">
        <v>32</v>
      </c>
      <c r="G18" s="13"/>
      <c r="H18" s="13"/>
      <c r="I18" s="26"/>
      <c r="L18" s="26"/>
      <c r="M18" s="27"/>
      <c r="N18" s="9"/>
      <c r="O18" s="24" t="s">
        <v>33</v>
      </c>
      <c r="P18" s="60"/>
      <c r="Q18" s="20" t="s">
        <v>39</v>
      </c>
    </row>
    <row r="19" spans="2:19" x14ac:dyDescent="0.15">
      <c r="B19" s="24" t="s">
        <v>43</v>
      </c>
      <c r="C19" s="5" t="s">
        <v>44</v>
      </c>
      <c r="D19" s="25" t="s">
        <v>45</v>
      </c>
      <c r="E19" s="59" t="e">
        <f>ROUND(E18/E15,2)</f>
        <v>#DIV/0!</v>
      </c>
      <c r="F19" s="13"/>
      <c r="G19" s="13"/>
      <c r="H19" s="13"/>
      <c r="I19" s="26"/>
      <c r="J19" s="29"/>
      <c r="K19" s="13"/>
      <c r="L19" s="26"/>
      <c r="M19" s="27"/>
      <c r="N19" s="30"/>
      <c r="O19" s="13"/>
      <c r="P19" s="13"/>
    </row>
    <row r="20" spans="2:19" x14ac:dyDescent="0.15">
      <c r="B20" s="24"/>
      <c r="C20" s="5"/>
      <c r="D20" s="31"/>
      <c r="E20" s="32" t="s">
        <v>46</v>
      </c>
      <c r="F20" s="33" t="s">
        <v>47</v>
      </c>
      <c r="G20" s="33" t="s">
        <v>48</v>
      </c>
      <c r="H20" s="33" t="s">
        <v>49</v>
      </c>
      <c r="I20" s="33" t="s">
        <v>50</v>
      </c>
      <c r="J20" s="33" t="s">
        <v>51</v>
      </c>
      <c r="K20" s="33" t="s">
        <v>52</v>
      </c>
      <c r="L20" s="33" t="s">
        <v>53</v>
      </c>
      <c r="M20" s="33" t="s">
        <v>54</v>
      </c>
      <c r="N20" s="33" t="s">
        <v>55</v>
      </c>
      <c r="O20" s="33" t="s">
        <v>56</v>
      </c>
      <c r="P20" s="33" t="s">
        <v>57</v>
      </c>
      <c r="Q20" s="5" t="s">
        <v>58</v>
      </c>
    </row>
    <row r="21" spans="2:19" ht="30" customHeight="1" x14ac:dyDescent="0.15">
      <c r="B21" s="6" t="s">
        <v>59</v>
      </c>
      <c r="C21" s="17" t="s">
        <v>60</v>
      </c>
      <c r="D21" s="34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6"/>
      <c r="R21" s="14" t="s">
        <v>62</v>
      </c>
      <c r="S21" s="37"/>
    </row>
    <row r="22" spans="2:19" ht="30" customHeight="1" x14ac:dyDescent="0.15">
      <c r="B22" s="6" t="s">
        <v>63</v>
      </c>
      <c r="C22" s="17" t="s">
        <v>64</v>
      </c>
      <c r="D22" s="34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6"/>
      <c r="R22" s="14" t="s">
        <v>65</v>
      </c>
      <c r="S22" s="37"/>
    </row>
    <row r="23" spans="2:19" ht="30" customHeight="1" x14ac:dyDescent="0.15">
      <c r="B23" s="6" t="s">
        <v>66</v>
      </c>
      <c r="C23" s="17" t="s">
        <v>67</v>
      </c>
      <c r="D23" s="34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6"/>
      <c r="R23" s="14"/>
      <c r="S23" s="37"/>
    </row>
    <row r="24" spans="2:19" ht="30" customHeight="1" x14ac:dyDescent="0.15">
      <c r="B24" s="6" t="s">
        <v>68</v>
      </c>
      <c r="C24" s="17" t="s">
        <v>69</v>
      </c>
      <c r="D24" s="34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6"/>
      <c r="R24" s="14" t="s">
        <v>71</v>
      </c>
    </row>
    <row r="25" spans="2:19" ht="30" customHeight="1" x14ac:dyDescent="0.15">
      <c r="B25" s="6" t="s">
        <v>72</v>
      </c>
      <c r="C25" s="17" t="s">
        <v>73</v>
      </c>
      <c r="D25" s="34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6"/>
      <c r="R25" s="14" t="s">
        <v>75</v>
      </c>
      <c r="S25" s="14"/>
    </row>
    <row r="26" spans="2:19" ht="30" customHeight="1" x14ac:dyDescent="0.15">
      <c r="B26" s="6" t="s">
        <v>195</v>
      </c>
      <c r="C26" s="17" t="s">
        <v>76</v>
      </c>
      <c r="D26" s="34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6"/>
      <c r="R26" s="14" t="s">
        <v>194</v>
      </c>
    </row>
    <row r="27" spans="2:19" ht="30" customHeight="1" x14ac:dyDescent="0.15">
      <c r="B27" s="6" t="s">
        <v>77</v>
      </c>
      <c r="C27" s="17" t="s">
        <v>78</v>
      </c>
      <c r="D27" s="34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6"/>
    </row>
    <row r="28" spans="2:19" ht="30" customHeight="1" x14ac:dyDescent="0.15">
      <c r="B28" s="6" t="s">
        <v>79</v>
      </c>
      <c r="C28" s="17" t="s">
        <v>80</v>
      </c>
      <c r="D28" s="34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36"/>
    </row>
    <row r="29" spans="2:19" ht="30" customHeight="1" x14ac:dyDescent="0.15">
      <c r="B29" s="6" t="s">
        <v>81</v>
      </c>
      <c r="C29" s="17" t="s">
        <v>82</v>
      </c>
      <c r="D29" s="34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6"/>
    </row>
    <row r="30" spans="2:19" ht="30" customHeight="1" x14ac:dyDescent="0.15">
      <c r="B30" s="6" t="s">
        <v>83</v>
      </c>
      <c r="C30" s="17" t="s">
        <v>84</v>
      </c>
      <c r="D30" s="34" t="s">
        <v>85</v>
      </c>
      <c r="E30" s="61">
        <f>ROUND(E24*E25*E26*E27*E28*E29,2)</f>
        <v>0</v>
      </c>
      <c r="F30" s="61">
        <f t="shared" ref="F30:P30" si="0">ROUND(F24*F25*F26*F27*F28*F29,2)</f>
        <v>0</v>
      </c>
      <c r="G30" s="61">
        <f t="shared" si="0"/>
        <v>0</v>
      </c>
      <c r="H30" s="61">
        <f t="shared" si="0"/>
        <v>0</v>
      </c>
      <c r="I30" s="61">
        <f t="shared" si="0"/>
        <v>0</v>
      </c>
      <c r="J30" s="61">
        <f t="shared" si="0"/>
        <v>0</v>
      </c>
      <c r="K30" s="61">
        <f t="shared" si="0"/>
        <v>0</v>
      </c>
      <c r="L30" s="61">
        <f t="shared" si="0"/>
        <v>0</v>
      </c>
      <c r="M30" s="61">
        <f t="shared" si="0"/>
        <v>0</v>
      </c>
      <c r="N30" s="61">
        <f t="shared" si="0"/>
        <v>0</v>
      </c>
      <c r="O30" s="61">
        <f t="shared" si="0"/>
        <v>0</v>
      </c>
      <c r="P30" s="61">
        <f t="shared" si="0"/>
        <v>0</v>
      </c>
      <c r="Q30" s="41"/>
      <c r="R30" s="42"/>
    </row>
    <row r="31" spans="2:19" ht="30" customHeight="1" x14ac:dyDescent="0.15">
      <c r="B31" s="6" t="s">
        <v>86</v>
      </c>
      <c r="C31" s="43" t="s">
        <v>87</v>
      </c>
      <c r="D31" s="34" t="s">
        <v>88</v>
      </c>
      <c r="E31" s="58">
        <f>$E$15*E22*E30</f>
        <v>0</v>
      </c>
      <c r="F31" s="58">
        <f t="shared" ref="F31:P31" si="1">$E$15*F22*F30</f>
        <v>0</v>
      </c>
      <c r="G31" s="58">
        <f t="shared" si="1"/>
        <v>0</v>
      </c>
      <c r="H31" s="58">
        <f t="shared" si="1"/>
        <v>0</v>
      </c>
      <c r="I31" s="58">
        <f t="shared" si="1"/>
        <v>0</v>
      </c>
      <c r="J31" s="58">
        <f t="shared" si="1"/>
        <v>0</v>
      </c>
      <c r="K31" s="58">
        <f t="shared" si="1"/>
        <v>0</v>
      </c>
      <c r="L31" s="58">
        <f t="shared" si="1"/>
        <v>0</v>
      </c>
      <c r="M31" s="58">
        <f t="shared" si="1"/>
        <v>0</v>
      </c>
      <c r="N31" s="58">
        <f t="shared" si="1"/>
        <v>0</v>
      </c>
      <c r="O31" s="58">
        <f t="shared" si="1"/>
        <v>0</v>
      </c>
      <c r="P31" s="58">
        <f t="shared" si="1"/>
        <v>0</v>
      </c>
      <c r="Q31" s="41"/>
    </row>
    <row r="32" spans="2:19" ht="30" customHeight="1" x14ac:dyDescent="0.15">
      <c r="B32" s="6" t="s">
        <v>89</v>
      </c>
      <c r="C32" s="17" t="s">
        <v>137</v>
      </c>
      <c r="D32" s="3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1"/>
      <c r="R32" s="42" t="s">
        <v>91</v>
      </c>
    </row>
    <row r="33" spans="2:18" ht="30" customHeight="1" x14ac:dyDescent="0.15">
      <c r="B33" s="6" t="s">
        <v>138</v>
      </c>
      <c r="C33" s="45" t="s">
        <v>96</v>
      </c>
      <c r="D33" s="34" t="s">
        <v>139</v>
      </c>
      <c r="E33" s="58">
        <f>IF(E31-E32&gt;0,E31-E32,0)</f>
        <v>0</v>
      </c>
      <c r="F33" s="58">
        <f t="shared" ref="F33:P33" si="2">IF(F31-F32&gt;0,F31-F32,0)</f>
        <v>0</v>
      </c>
      <c r="G33" s="58">
        <f t="shared" si="2"/>
        <v>0</v>
      </c>
      <c r="H33" s="58">
        <f t="shared" si="2"/>
        <v>0</v>
      </c>
      <c r="I33" s="58">
        <f t="shared" si="2"/>
        <v>0</v>
      </c>
      <c r="J33" s="58">
        <f t="shared" si="2"/>
        <v>0</v>
      </c>
      <c r="K33" s="58">
        <f t="shared" si="2"/>
        <v>0</v>
      </c>
      <c r="L33" s="58">
        <f t="shared" si="2"/>
        <v>0</v>
      </c>
      <c r="M33" s="58">
        <f t="shared" si="2"/>
        <v>0</v>
      </c>
      <c r="N33" s="58">
        <f t="shared" si="2"/>
        <v>0</v>
      </c>
      <c r="O33" s="58">
        <f t="shared" si="2"/>
        <v>0</v>
      </c>
      <c r="P33" s="58">
        <f t="shared" si="2"/>
        <v>0</v>
      </c>
      <c r="Q33" s="41"/>
    </row>
    <row r="34" spans="2:18" ht="30" customHeight="1" x14ac:dyDescent="0.15">
      <c r="B34" s="6" t="s">
        <v>140</v>
      </c>
      <c r="C34" s="17" t="s">
        <v>141</v>
      </c>
      <c r="D34" s="34"/>
      <c r="E34" s="46">
        <f>31</f>
        <v>31</v>
      </c>
      <c r="F34" s="46">
        <f>28</f>
        <v>28</v>
      </c>
      <c r="G34" s="46">
        <f>31</f>
        <v>31</v>
      </c>
      <c r="H34" s="46">
        <f>30</f>
        <v>30</v>
      </c>
      <c r="I34" s="46">
        <f>31</f>
        <v>31</v>
      </c>
      <c r="J34" s="46">
        <f>30</f>
        <v>30</v>
      </c>
      <c r="K34" s="46">
        <f>31</f>
        <v>31</v>
      </c>
      <c r="L34" s="46">
        <f>31</f>
        <v>31</v>
      </c>
      <c r="M34" s="46">
        <f>30</f>
        <v>30</v>
      </c>
      <c r="N34" s="46">
        <f>31</f>
        <v>31</v>
      </c>
      <c r="O34" s="46">
        <f>30</f>
        <v>30</v>
      </c>
      <c r="P34" s="46">
        <f>31</f>
        <v>31</v>
      </c>
      <c r="Q34" s="41"/>
    </row>
    <row r="35" spans="2:18" ht="30" customHeight="1" x14ac:dyDescent="0.15">
      <c r="B35" s="6" t="s">
        <v>143</v>
      </c>
      <c r="C35" s="17" t="s">
        <v>112</v>
      </c>
      <c r="D35" s="34" t="s">
        <v>144</v>
      </c>
      <c r="E35" s="62">
        <f>E33*E34</f>
        <v>0</v>
      </c>
      <c r="F35" s="62">
        <f t="shared" ref="F35:P35" si="3">F33*F34</f>
        <v>0</v>
      </c>
      <c r="G35" s="62">
        <f t="shared" si="3"/>
        <v>0</v>
      </c>
      <c r="H35" s="62">
        <f t="shared" si="3"/>
        <v>0</v>
      </c>
      <c r="I35" s="62">
        <f t="shared" si="3"/>
        <v>0</v>
      </c>
      <c r="J35" s="62">
        <f t="shared" si="3"/>
        <v>0</v>
      </c>
      <c r="K35" s="62">
        <f t="shared" si="3"/>
        <v>0</v>
      </c>
      <c r="L35" s="62">
        <f t="shared" si="3"/>
        <v>0</v>
      </c>
      <c r="M35" s="62">
        <f t="shared" si="3"/>
        <v>0</v>
      </c>
      <c r="N35" s="62">
        <f t="shared" si="3"/>
        <v>0</v>
      </c>
      <c r="O35" s="62">
        <f t="shared" si="3"/>
        <v>0</v>
      </c>
      <c r="P35" s="62">
        <f t="shared" si="3"/>
        <v>0</v>
      </c>
      <c r="Q35" s="41"/>
    </row>
    <row r="36" spans="2:18" ht="30" customHeight="1" x14ac:dyDescent="0.15">
      <c r="B36" s="6" t="s">
        <v>145</v>
      </c>
      <c r="C36" s="17" t="s">
        <v>115</v>
      </c>
      <c r="D36" s="34" t="s">
        <v>146</v>
      </c>
      <c r="E36" s="62">
        <f>SUM(E35:P35)</f>
        <v>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2:18" ht="20.45" customHeight="1" x14ac:dyDescent="0.15">
      <c r="B37" s="1" t="s">
        <v>147</v>
      </c>
      <c r="C37" s="1"/>
      <c r="D37" s="47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2:18" ht="20.45" customHeight="1" x14ac:dyDescent="0.15">
      <c r="B38" s="6" t="s">
        <v>190</v>
      </c>
      <c r="C38" s="17" t="s">
        <v>168</v>
      </c>
      <c r="D38" s="48"/>
      <c r="E38" s="40"/>
      <c r="F38" s="13" t="s">
        <v>118</v>
      </c>
      <c r="G38" s="13"/>
      <c r="H38" s="89" t="s">
        <v>192</v>
      </c>
      <c r="I38" s="90"/>
      <c r="J38" s="91"/>
      <c r="K38" s="92"/>
      <c r="L38" s="92"/>
      <c r="M38" s="92"/>
      <c r="N38" s="93"/>
      <c r="O38" s="13"/>
      <c r="P38" s="13"/>
      <c r="R38" s="49"/>
    </row>
    <row r="39" spans="2:18" ht="20.45" customHeight="1" x14ac:dyDescent="0.15">
      <c r="B39" s="6" t="s">
        <v>191</v>
      </c>
      <c r="C39" s="17" t="s">
        <v>169</v>
      </c>
      <c r="D39" s="48"/>
      <c r="E39" s="40"/>
      <c r="F39" s="13" t="s">
        <v>118</v>
      </c>
      <c r="G39" s="13"/>
      <c r="H39" s="89" t="s">
        <v>192</v>
      </c>
      <c r="I39" s="90"/>
      <c r="J39" s="91"/>
      <c r="K39" s="92"/>
      <c r="L39" s="92"/>
      <c r="M39" s="92"/>
      <c r="N39" s="93"/>
      <c r="O39" s="13"/>
      <c r="P39" s="13"/>
      <c r="R39" s="49"/>
    </row>
    <row r="40" spans="2:18" ht="20.45" customHeight="1" x14ac:dyDescent="0.15">
      <c r="B40" s="13"/>
      <c r="C40" s="50"/>
      <c r="D40" s="51"/>
      <c r="E40" s="13"/>
      <c r="F40" s="13"/>
      <c r="G40" s="13"/>
      <c r="H40" s="49"/>
      <c r="I40" s="13"/>
      <c r="J40" s="13"/>
      <c r="K40" s="13"/>
      <c r="L40" s="13"/>
      <c r="M40" s="13"/>
      <c r="N40" s="13"/>
      <c r="O40" s="13"/>
      <c r="P40" s="13"/>
    </row>
    <row r="41" spans="2:18" ht="20.45" customHeight="1" x14ac:dyDescent="0.15">
      <c r="B41" s="6" t="s">
        <v>119</v>
      </c>
      <c r="C41" s="17" t="s">
        <v>148</v>
      </c>
      <c r="D41" s="34" t="s">
        <v>185</v>
      </c>
      <c r="E41" s="63">
        <f>$E$36*E38/1000</f>
        <v>0</v>
      </c>
      <c r="F41" s="13" t="s">
        <v>121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2:18" ht="20.45" customHeight="1" x14ac:dyDescent="0.15">
      <c r="B42" s="6" t="s">
        <v>158</v>
      </c>
      <c r="C42" s="17" t="s">
        <v>184</v>
      </c>
      <c r="D42" s="34" t="s">
        <v>186</v>
      </c>
      <c r="E42" s="63">
        <f>$E$36*E39/1000</f>
        <v>0</v>
      </c>
      <c r="F42" s="13" t="s">
        <v>121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2:18" ht="20.45" customHeight="1" x14ac:dyDescent="0.15">
      <c r="B43" s="6" t="s">
        <v>122</v>
      </c>
      <c r="C43" s="17" t="s">
        <v>149</v>
      </c>
      <c r="D43" s="34"/>
      <c r="E43" s="52">
        <v>0</v>
      </c>
      <c r="F43" s="13" t="s">
        <v>121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2:18" ht="20.45" customHeight="1" x14ac:dyDescent="0.15">
      <c r="B44" s="4"/>
      <c r="C44" s="53"/>
      <c r="D44" s="54"/>
      <c r="E44" s="55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2:18" ht="20.45" customHeight="1" x14ac:dyDescent="0.15">
      <c r="B45" s="56" t="s">
        <v>150</v>
      </c>
      <c r="C45" s="13"/>
      <c r="D45" s="51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2:18" ht="20.45" customHeight="1" x14ac:dyDescent="0.15">
      <c r="B46" s="6" t="s">
        <v>164</v>
      </c>
      <c r="C46" s="17" t="s">
        <v>151</v>
      </c>
      <c r="D46" s="34" t="s">
        <v>152</v>
      </c>
      <c r="E46" s="64">
        <f>ROUNDDOWN((E41-$E$43),0)</f>
        <v>0</v>
      </c>
      <c r="F46" s="13" t="s">
        <v>121</v>
      </c>
      <c r="G46" s="13"/>
      <c r="H46" s="49" t="s">
        <v>153</v>
      </c>
      <c r="I46" s="13"/>
      <c r="J46" s="13"/>
      <c r="K46" s="13"/>
      <c r="L46" s="13"/>
      <c r="M46" s="13"/>
      <c r="N46" s="13"/>
      <c r="O46" s="13"/>
      <c r="P46" s="13"/>
    </row>
    <row r="47" spans="2:18" ht="20.45" customHeight="1" x14ac:dyDescent="0.15">
      <c r="B47" s="6" t="s">
        <v>165</v>
      </c>
      <c r="C47" s="17" t="s">
        <v>151</v>
      </c>
      <c r="D47" s="34" t="s">
        <v>187</v>
      </c>
      <c r="E47" s="64">
        <f>ROUNDDOWN((E42-$E$43),0)</f>
        <v>0</v>
      </c>
      <c r="F47" s="13" t="s">
        <v>121</v>
      </c>
      <c r="G47" s="13"/>
      <c r="H47" s="49" t="s">
        <v>153</v>
      </c>
      <c r="I47" s="13"/>
      <c r="J47" s="13"/>
      <c r="K47" s="13"/>
      <c r="L47" s="13"/>
      <c r="M47" s="13"/>
      <c r="N47" s="13"/>
      <c r="O47" s="13"/>
      <c r="P47" s="13"/>
    </row>
  </sheetData>
  <sheetProtection algorithmName="SHA-512" hashValue="hNp6nWwyWcO4icbdTaETBGcGJUoU13MSTmUaRo9u8pW5l7tBQhzvubuRNq7GEf8IQe8dw9uYuqVqoUSEnKv5tA==" saltValue="VzbgitVVaP2waAZtNIYFCQ==" spinCount="100000" sheet="1" objects="1" scenarios="1"/>
  <mergeCells count="19">
    <mergeCell ref="C3:J3"/>
    <mergeCell ref="D9:E9"/>
    <mergeCell ref="G9:H9"/>
    <mergeCell ref="I9:J9"/>
    <mergeCell ref="L9:M9"/>
    <mergeCell ref="H39:I39"/>
    <mergeCell ref="J39:N39"/>
    <mergeCell ref="B4:B5"/>
    <mergeCell ref="D4:J4"/>
    <mergeCell ref="F5:G5"/>
    <mergeCell ref="B6:B7"/>
    <mergeCell ref="E6:J6"/>
    <mergeCell ref="E7:J7"/>
    <mergeCell ref="I10:J10"/>
    <mergeCell ref="L10:M10"/>
    <mergeCell ref="H38:I38"/>
    <mergeCell ref="J38:N38"/>
    <mergeCell ref="D10:E10"/>
    <mergeCell ref="G10:H10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太陽光発電(自家消費)_記入例</vt:lpstr>
      <vt:lpstr>太陽光発電(自家消費)_記入用 </vt:lpstr>
      <vt:lpstr>太陽光発電(全量売電)_記入例</vt:lpstr>
      <vt:lpstr>太陽光発電(全量売電)_記入用</vt:lpstr>
      <vt:lpstr>'太陽光発電(自家消費)_記入用 '!Print_Area</vt:lpstr>
      <vt:lpstr>'太陽光発電(自家消費)_記入例'!Print_Area</vt:lpstr>
      <vt:lpstr>'太陽光発電(全量売電)_記入用'!Print_Area</vt:lpstr>
      <vt:lpstr>'太陽光発電(全量売電)_記入例'!Print_Area</vt:lpstr>
      <vt:lpstr>'太陽光発電(自家消費)_記入用 '!Print_Titles</vt:lpstr>
      <vt:lpstr>'太陽光発電(自家消費)_記入例'!Print_Titles</vt:lpstr>
      <vt:lpstr>'太陽光発電(全量売電)_記入用'!Print_Titles</vt:lpstr>
      <vt:lpstr>'太陽光発電(全量売電)_記入例'!Print_Titles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2022-04-05T02:12:29Z</dcterms:created>
  <dcterms:modified xsi:type="dcterms:W3CDTF">2026-04-22T01:33:05Z</dcterms:modified>
  <cp:category/>
  <cp:contentStatus/>
</cp:coreProperties>
</file>