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360" windowWidth="24030" windowHeight="10455" tabRatio="587"/>
  </bookViews>
  <sheets>
    <sheet name="PMS(input)" sheetId="30" r:id="rId1"/>
    <sheet name="PMS(calc_process)" sheetId="31" r:id="rId2"/>
  </sheets>
  <definedNames>
    <definedName name="_xlnm.Print_Area" localSheetId="1">'PMS(calc_process)'!$A$1:$I$128</definedName>
    <definedName name="_xlnm.Print_Area" localSheetId="0">'PMS(input)'!$A$1:$K$25</definedName>
  </definedNames>
  <calcPr calcId="125725"/>
</workbook>
</file>

<file path=xl/calcChain.xml><?xml version="1.0" encoding="utf-8"?>
<calcChain xmlns="http://schemas.openxmlformats.org/spreadsheetml/2006/main">
  <c r="I51" i="31"/>
  <c r="I52"/>
  <c r="I53"/>
  <c r="I54"/>
  <c r="G51"/>
  <c r="G52"/>
  <c r="G54"/>
  <c r="I40"/>
  <c r="G45"/>
  <c r="G46"/>
  <c r="G47"/>
  <c r="G48"/>
  <c r="G49"/>
  <c r="G50"/>
  <c r="G40"/>
  <c r="G41"/>
  <c r="G42"/>
  <c r="G43"/>
  <c r="G44"/>
  <c r="G31"/>
  <c r="G32"/>
  <c r="G33"/>
  <c r="G34"/>
  <c r="G35"/>
  <c r="G36"/>
  <c r="G37"/>
  <c r="G38"/>
  <c r="G39"/>
  <c r="G30"/>
  <c r="I29"/>
  <c r="B51"/>
  <c r="B52"/>
  <c r="B53"/>
  <c r="B54"/>
  <c r="B41"/>
  <c r="B42"/>
  <c r="B43"/>
  <c r="B44"/>
  <c r="B45"/>
  <c r="B46"/>
  <c r="B47"/>
  <c r="B48"/>
  <c r="B49"/>
  <c r="B50"/>
  <c r="B36"/>
  <c r="B37"/>
  <c r="B38"/>
  <c r="B39"/>
  <c r="B40"/>
  <c r="G25"/>
  <c r="G26"/>
  <c r="G27"/>
  <c r="G28"/>
  <c r="B32"/>
  <c r="B33"/>
  <c r="B34"/>
  <c r="B35"/>
  <c r="B25"/>
  <c r="B26"/>
  <c r="B27"/>
  <c r="B28"/>
  <c r="B29"/>
  <c r="B30"/>
  <c r="B31"/>
  <c r="I12"/>
  <c r="I13"/>
  <c r="I14"/>
  <c r="I15"/>
  <c r="I16"/>
  <c r="I23"/>
  <c r="I11"/>
  <c r="B23"/>
  <c r="G12"/>
  <c r="G13"/>
  <c r="G14"/>
  <c r="G15"/>
  <c r="G17"/>
  <c r="G18"/>
  <c r="G19"/>
  <c r="G20"/>
  <c r="G21"/>
  <c r="G22"/>
  <c r="G24"/>
  <c r="G11"/>
  <c r="B12"/>
  <c r="B13"/>
  <c r="B14"/>
  <c r="B15"/>
  <c r="B16"/>
  <c r="B17"/>
  <c r="B18"/>
  <c r="B19"/>
  <c r="B20"/>
  <c r="B21"/>
  <c r="B22"/>
  <c r="B24"/>
  <c r="B11"/>
  <c r="F126"/>
  <c r="G53" s="1"/>
  <c r="G72"/>
  <c r="G73"/>
  <c r="G74"/>
  <c r="G71"/>
  <c r="E7" i="30"/>
  <c r="G70" i="31"/>
  <c r="G69" s="1"/>
  <c r="G67"/>
  <c r="G68"/>
  <c r="G65" l="1"/>
  <c r="G62"/>
  <c r="E9" i="30" l="1"/>
  <c r="E8"/>
  <c r="H10" i="31"/>
  <c r="H64" s="1"/>
  <c r="H9"/>
  <c r="H63" s="1"/>
  <c r="H8"/>
  <c r="G10"/>
  <c r="G64" s="1"/>
  <c r="G9"/>
  <c r="G63" s="1"/>
  <c r="G61" s="1"/>
  <c r="G60" s="1"/>
  <c r="G8"/>
  <c r="G58" s="1"/>
  <c r="B10"/>
  <c r="B9"/>
  <c r="B8"/>
  <c r="G56"/>
  <c r="I1"/>
  <c r="G6"/>
  <c r="B20" i="30"/>
</calcChain>
</file>

<file path=xl/sharedStrings.xml><?xml version="1.0" encoding="utf-8"?>
<sst xmlns="http://schemas.openxmlformats.org/spreadsheetml/2006/main" count="195" uniqueCount="154">
  <si>
    <t>Value</t>
    <phoneticPr fontId="2"/>
  </si>
  <si>
    <t>Units</t>
    <phoneticPr fontId="2"/>
  </si>
  <si>
    <t>1. Calculations for emission reductions</t>
    <phoneticPr fontId="2"/>
  </si>
  <si>
    <t>2. Selected default values, etc.</t>
    <phoneticPr fontId="2"/>
  </si>
  <si>
    <t>3. Calculations for reference emissions</t>
    <phoneticPr fontId="2"/>
  </si>
  <si>
    <t>4. Calculations of the project emissions</t>
    <phoneticPr fontId="2"/>
  </si>
  <si>
    <t>Fuel type</t>
    <phoneticPr fontId="2"/>
  </si>
  <si>
    <t>Parameter</t>
  </si>
  <si>
    <t>[List of Default Values]</t>
    <phoneticPr fontId="2"/>
  </si>
  <si>
    <r>
      <t xml:space="preserve">Table 1: Parameters to be monitored </t>
    </r>
    <r>
      <rPr>
        <b/>
        <i/>
        <sz val="14"/>
        <color indexed="8"/>
        <rFont val="Arial"/>
        <family val="2"/>
      </rPr>
      <t>ex post</t>
    </r>
    <phoneticPr fontId="2"/>
  </si>
  <si>
    <r>
      <t xml:space="preserve">Table 2: Project-specific parameters to be fixed </t>
    </r>
    <r>
      <rPr>
        <b/>
        <i/>
        <sz val="14"/>
        <color indexed="8"/>
        <rFont val="Arial"/>
        <family val="2"/>
      </rPr>
      <t>ex ante</t>
    </r>
    <phoneticPr fontId="2"/>
  </si>
  <si>
    <r>
      <t xml:space="preserve">Table3: </t>
    </r>
    <r>
      <rPr>
        <b/>
        <i/>
        <sz val="14"/>
        <color indexed="8"/>
        <rFont val="Arial"/>
        <family val="2"/>
      </rPr>
      <t>Ex-ante</t>
    </r>
    <r>
      <rPr>
        <b/>
        <sz val="14"/>
        <color indexed="8"/>
        <rFont val="Arial"/>
        <family val="2"/>
      </rPr>
      <t xml:space="preserve"> estimation of CO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emission reductions</t>
    </r>
    <phoneticPr fontId="2"/>
  </si>
  <si>
    <t>[Monitoring option]</t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</si>
  <si>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</si>
  <si>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</si>
  <si>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</si>
  <si>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</si>
  <si>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</si>
  <si>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</si>
  <si>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</si>
  <si>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(h)</t>
    <phoneticPr fontId="2"/>
  </si>
  <si>
    <t>(i)</t>
    <phoneticPr fontId="2"/>
  </si>
  <si>
    <t>(j)</t>
    <phoneticPr fontId="2"/>
  </si>
  <si>
    <t>Monitoring point No.</t>
    <phoneticPr fontId="2"/>
  </si>
  <si>
    <t>Parameters</t>
    <phoneticPr fontId="2"/>
  </si>
  <si>
    <t>Description of data</t>
    <phoneticPr fontId="2"/>
  </si>
  <si>
    <t>Estimated Values</t>
    <phoneticPr fontId="2"/>
  </si>
  <si>
    <t>Units</t>
    <phoneticPr fontId="2"/>
  </si>
  <si>
    <t>Monitoring option</t>
    <phoneticPr fontId="2"/>
  </si>
  <si>
    <t>Source of data</t>
    <phoneticPr fontId="2"/>
  </si>
  <si>
    <t>Measurement methods and procedures</t>
    <phoneticPr fontId="2"/>
  </si>
  <si>
    <t>Monitoring frequency</t>
    <phoneticPr fontId="2"/>
  </si>
  <si>
    <t>Other comments</t>
    <phoneticPr fontId="2"/>
  </si>
  <si>
    <t>Option B</t>
    <phoneticPr fontId="2"/>
  </si>
  <si>
    <t>Option A</t>
    <phoneticPr fontId="2"/>
  </si>
  <si>
    <t>Based on public data which is measured by entities other than the project participants (Data used: publicly recognized data such as statistical data and specifications)</t>
    <phoneticPr fontId="2"/>
  </si>
  <si>
    <t>Based on the amount of transaction which is measured directly using measuring equipments (Data used: commercial evidence such as invoices)</t>
    <phoneticPr fontId="2"/>
  </si>
  <si>
    <t>Option C</t>
    <phoneticPr fontId="2"/>
  </si>
  <si>
    <t>Based on the actual measurement using measuring equipments (Data used: measured values)</t>
    <phoneticPr fontId="2"/>
  </si>
  <si>
    <r>
      <t>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 reductions</t>
    </r>
    <phoneticPr fontId="2"/>
  </si>
  <si>
    <r>
      <t>tCO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/y</t>
    </r>
    <phoneticPr fontId="2"/>
  </si>
  <si>
    <r>
      <t xml:space="preserve">Joint Crediting Mechanism Proposed Methodology Spreadsheet Form (input sheet) </t>
    </r>
    <r>
      <rPr>
        <b/>
        <sz val="12"/>
        <color indexed="9"/>
        <rFont val="Arial"/>
        <family val="2"/>
      </rPr>
      <t xml:space="preserve">[Attachment to Proposed Methodology Form]  </t>
    </r>
    <phoneticPr fontId="2"/>
  </si>
  <si>
    <t xml:space="preserve">[Attachment to Proposed Methodology Form]  </t>
    <phoneticPr fontId="2"/>
  </si>
  <si>
    <t>Joint Crediting Mechanism Proposed Methodology Spreadsheet Form (Calculation Process Sheet)</t>
    <phoneticPr fontId="2"/>
  </si>
  <si>
    <t>JCM_VN_F_PMS_ver01.0</t>
    <phoneticPr fontId="2"/>
  </si>
  <si>
    <t>Emission reductions during the period of p</t>
    <phoneticPr fontId="2"/>
  </si>
  <si>
    <r>
      <t>ER</t>
    </r>
    <r>
      <rPr>
        <vertAlign val="subscript"/>
        <sz val="11"/>
        <color indexed="8"/>
        <rFont val="Arial"/>
        <family val="2"/>
      </rPr>
      <t>p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</si>
  <si>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/p</t>
    </r>
    <phoneticPr fontId="2"/>
  </si>
  <si>
    <t>Reference emissions during the period of p</t>
    <phoneticPr fontId="2"/>
  </si>
  <si>
    <r>
      <t>RE</t>
    </r>
    <r>
      <rPr>
        <vertAlign val="subscript"/>
        <sz val="11"/>
        <color indexed="8"/>
        <rFont val="Arial"/>
        <family val="2"/>
      </rPr>
      <t>p</t>
    </r>
    <phoneticPr fontId="2"/>
  </si>
  <si>
    <r>
      <t>PE</t>
    </r>
    <r>
      <rPr>
        <vertAlign val="subscript"/>
        <sz val="11"/>
        <color indexed="8"/>
        <rFont val="Arial"/>
        <family val="2"/>
      </rPr>
      <t>p</t>
    </r>
    <phoneticPr fontId="2"/>
  </si>
  <si>
    <t>Project emissions during the period of p</t>
    <phoneticPr fontId="2"/>
  </si>
  <si>
    <t>Reference emissions from waste disposal at a SWDS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</si>
  <si>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/p</t>
    </r>
    <phoneticPr fontId="2"/>
  </si>
  <si>
    <t>Reference emissions from grid electricity</t>
    <phoneticPr fontId="2"/>
  </si>
  <si>
    <r>
      <t>RE</t>
    </r>
    <r>
      <rPr>
        <vertAlign val="subscript"/>
        <sz val="11"/>
        <color indexed="8"/>
        <rFont val="Arial"/>
        <family val="2"/>
      </rPr>
      <t>CH4,SWDS,p</t>
    </r>
    <phoneticPr fontId="2"/>
  </si>
  <si>
    <r>
      <t>RE</t>
    </r>
    <r>
      <rPr>
        <vertAlign val="subscript"/>
        <sz val="11"/>
        <color indexed="8"/>
        <rFont val="Arial"/>
        <family val="2"/>
      </rPr>
      <t>elec,p</t>
    </r>
    <phoneticPr fontId="2"/>
  </si>
  <si>
    <t>Fossil fuel consumption</t>
    <phoneticPr fontId="2"/>
  </si>
  <si>
    <t>Diesel</t>
    <phoneticPr fontId="2"/>
  </si>
  <si>
    <t xml:space="preserve">Amount of Diesel consumption </t>
    <phoneticPr fontId="2"/>
  </si>
  <si>
    <t>KL</t>
    <phoneticPr fontId="2"/>
  </si>
  <si>
    <r>
      <t>FC</t>
    </r>
    <r>
      <rPr>
        <vertAlign val="subscript"/>
        <sz val="11"/>
        <color indexed="8"/>
        <rFont val="Arial"/>
        <family val="2"/>
      </rPr>
      <t>,p</t>
    </r>
    <phoneticPr fontId="2"/>
  </si>
  <si>
    <r>
      <t>PE</t>
    </r>
    <r>
      <rPr>
        <vertAlign val="subscript"/>
        <sz val="11"/>
        <color indexed="8"/>
        <rFont val="Arial"/>
        <family val="2"/>
      </rPr>
      <t>FC,p</t>
    </r>
    <phoneticPr fontId="2"/>
  </si>
  <si>
    <t>CO2 emission factor of grid electricity</t>
    <phoneticPr fontId="2"/>
  </si>
  <si>
    <t>tCO2/MWh</t>
    <phoneticPr fontId="2"/>
  </si>
  <si>
    <t>NCV of Diesel</t>
    <phoneticPr fontId="2"/>
  </si>
  <si>
    <t>CO2 emission factor of diesel</t>
    <phoneticPr fontId="2"/>
  </si>
  <si>
    <t>tCO2/TJ</t>
    <phoneticPr fontId="2"/>
  </si>
  <si>
    <t>GJ/t</t>
    <phoneticPr fontId="2"/>
  </si>
  <si>
    <t>CO2 emission factor of diesel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</si>
  <si>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phoneticPr fontId="2"/>
  </si>
  <si>
    <r>
      <t>NCV</t>
    </r>
    <r>
      <rPr>
        <vertAlign val="subscript"/>
        <sz val="10"/>
        <color indexed="8"/>
        <rFont val="Arial"/>
        <family val="2"/>
      </rPr>
      <t>p</t>
    </r>
    <phoneticPr fontId="2"/>
  </si>
  <si>
    <r>
      <t>EF</t>
    </r>
    <r>
      <rPr>
        <vertAlign val="subscript"/>
        <sz val="11"/>
        <color indexed="8"/>
        <rFont val="Arial"/>
        <family val="2"/>
      </rPr>
      <t>CO2</t>
    </r>
    <phoneticPr fontId="2"/>
  </si>
  <si>
    <t>CO2 emissions from fossil waste combustion</t>
    <phoneticPr fontId="2"/>
  </si>
  <si>
    <t>CH4 and N2O emissions from waste combustion</t>
    <phoneticPr fontId="2"/>
  </si>
  <si>
    <r>
      <t>PE</t>
    </r>
    <r>
      <rPr>
        <vertAlign val="subscript"/>
        <sz val="10"/>
        <color indexed="8"/>
        <rFont val="Arial"/>
        <family val="2"/>
      </rPr>
      <t>COM_CH4N2O,p</t>
    </r>
    <phoneticPr fontId="2"/>
  </si>
  <si>
    <t>NCV</t>
    <phoneticPr fontId="2"/>
  </si>
  <si>
    <r>
      <t>PE</t>
    </r>
    <r>
      <rPr>
        <vertAlign val="subscript"/>
        <sz val="11"/>
        <color indexed="8"/>
        <rFont val="Arial"/>
        <family val="2"/>
      </rPr>
      <t>COM_CO2,p</t>
    </r>
    <phoneticPr fontId="2"/>
  </si>
  <si>
    <t>Combustion efficiency of combuster</t>
    <phoneticPr fontId="2"/>
  </si>
  <si>
    <t>t</t>
    <phoneticPr fontId="2"/>
  </si>
  <si>
    <t>Qj,p</t>
    <phoneticPr fontId="2"/>
  </si>
  <si>
    <r>
      <t>EFF</t>
    </r>
    <r>
      <rPr>
        <vertAlign val="subscript"/>
        <sz val="11"/>
        <color indexed="8"/>
        <rFont val="Arial"/>
        <family val="2"/>
      </rPr>
      <t>COM</t>
    </r>
    <phoneticPr fontId="2"/>
  </si>
  <si>
    <t>44/12</t>
    <phoneticPr fontId="2"/>
  </si>
  <si>
    <t>Quantity of waste fed into combustor</t>
    <phoneticPr fontId="2"/>
  </si>
  <si>
    <r>
      <t>Q</t>
    </r>
    <r>
      <rPr>
        <vertAlign val="subscript"/>
        <sz val="11"/>
        <color indexed="8"/>
        <rFont val="Arial"/>
        <family val="2"/>
      </rPr>
      <t>waste,p</t>
    </r>
    <phoneticPr fontId="2"/>
  </si>
  <si>
    <t>EFN2O</t>
  </si>
  <si>
    <r>
      <t>EF</t>
    </r>
    <r>
      <rPr>
        <vertAlign val="subscript"/>
        <sz val="11"/>
        <color indexed="8"/>
        <rFont val="Arial"/>
        <family val="2"/>
      </rPr>
      <t>N2O</t>
    </r>
    <phoneticPr fontId="2"/>
  </si>
  <si>
    <t>Emission factor of N2O associated with combustion</t>
    <phoneticPr fontId="2"/>
  </si>
  <si>
    <t>Global Warming Potential of N2O</t>
    <phoneticPr fontId="2"/>
  </si>
  <si>
    <t>Emission factor of CH4 associated with combustion</t>
    <phoneticPr fontId="2"/>
  </si>
  <si>
    <t>Global Warming Potential of CH4</t>
    <phoneticPr fontId="2"/>
  </si>
  <si>
    <t>tN2O/t waste</t>
    <phoneticPr fontId="2"/>
  </si>
  <si>
    <t>tCH4/t waste</t>
    <phoneticPr fontId="2"/>
  </si>
  <si>
    <r>
      <t>GWP</t>
    </r>
    <r>
      <rPr>
        <vertAlign val="subscript"/>
        <sz val="11"/>
        <color indexed="8"/>
        <rFont val="Arial"/>
        <family val="2"/>
      </rPr>
      <t>N2O</t>
    </r>
    <phoneticPr fontId="2"/>
  </si>
  <si>
    <r>
      <t>EF</t>
    </r>
    <r>
      <rPr>
        <vertAlign val="subscript"/>
        <sz val="11"/>
        <color indexed="8"/>
        <rFont val="Arial"/>
        <family val="2"/>
      </rPr>
      <t>CH4</t>
    </r>
    <phoneticPr fontId="2"/>
  </si>
  <si>
    <r>
      <t>GWP</t>
    </r>
    <r>
      <rPr>
        <vertAlign val="subscript"/>
        <sz val="10"/>
        <color indexed="8"/>
        <rFont val="Arial"/>
        <family val="2"/>
      </rPr>
      <t>CH4</t>
    </r>
    <phoneticPr fontId="2"/>
  </si>
  <si>
    <t>Emission factor of N2O associated with combustion</t>
    <phoneticPr fontId="2"/>
  </si>
  <si>
    <t>Global Warming Potential of N2O</t>
    <phoneticPr fontId="2"/>
  </si>
  <si>
    <t>Emission factor of CH4 associated with combustion</t>
    <phoneticPr fontId="2"/>
  </si>
  <si>
    <t>Global Warming Potential of CH4</t>
    <phoneticPr fontId="2"/>
  </si>
  <si>
    <t>GWPN2O</t>
  </si>
  <si>
    <t>EFCH4</t>
  </si>
  <si>
    <t>GWPCH4</t>
  </si>
  <si>
    <t xml:space="preserve">Fraction of total carbon content in waste type j </t>
    <phoneticPr fontId="2"/>
  </si>
  <si>
    <t>FCCj</t>
    <phoneticPr fontId="2"/>
  </si>
  <si>
    <t>Food waste</t>
  </si>
  <si>
    <t xml:space="preserve">Garden and park waste </t>
  </si>
  <si>
    <t>Paper and Cardboard</t>
  </si>
  <si>
    <t>Rubber and leather</t>
  </si>
  <si>
    <t>Plastics</t>
  </si>
  <si>
    <t>Textiles</t>
  </si>
  <si>
    <t>Metals</t>
  </si>
  <si>
    <t>Glass</t>
  </si>
  <si>
    <t>Wood</t>
  </si>
  <si>
    <t>Other, inert waste</t>
  </si>
  <si>
    <t>FFCj</t>
    <phoneticPr fontId="2"/>
  </si>
  <si>
    <t>Model correction factor account for model uncertainties</t>
    <phoneticPr fontId="2"/>
  </si>
  <si>
    <t>Oxidation factor</t>
    <phoneticPr fontId="2"/>
  </si>
  <si>
    <t>Fraction of methane in the SWDS gas</t>
    <phoneticPr fontId="2"/>
  </si>
  <si>
    <t>Fraction of degradable organic carbon (DOC)</t>
    <phoneticPr fontId="2"/>
  </si>
  <si>
    <t>Methane correction factor</t>
    <phoneticPr fontId="2"/>
  </si>
  <si>
    <t>Fraction of degradable organic carbon</t>
    <phoneticPr fontId="2"/>
  </si>
  <si>
    <t>Decay rate for the waste type j</t>
    <phoneticPr fontId="2"/>
  </si>
  <si>
    <t>φp</t>
    <phoneticPr fontId="2"/>
  </si>
  <si>
    <t>OX</t>
    <phoneticPr fontId="2"/>
  </si>
  <si>
    <t>F</t>
    <phoneticPr fontId="2"/>
  </si>
  <si>
    <t>DOCf</t>
    <phoneticPr fontId="2"/>
  </si>
  <si>
    <t>MCF</t>
    <phoneticPr fontId="2"/>
  </si>
  <si>
    <t>DOCj</t>
    <phoneticPr fontId="2"/>
  </si>
  <si>
    <t>kj</t>
    <phoneticPr fontId="2"/>
  </si>
  <si>
    <t xml:space="preserve"> Pulp, paper and cardboard</t>
    <phoneticPr fontId="2"/>
  </si>
  <si>
    <t xml:space="preserve"> Food, food waste, beverages and tobacco</t>
    <phoneticPr fontId="2"/>
  </si>
  <si>
    <t xml:space="preserve"> textiles</t>
    <phoneticPr fontId="2"/>
  </si>
  <si>
    <t xml:space="preserve"> Garden, yard and park waste</t>
    <phoneticPr fontId="2"/>
  </si>
  <si>
    <t xml:space="preserve"> Glass, plastic, metal, other inert waste</t>
    <phoneticPr fontId="2"/>
  </si>
  <si>
    <t xml:space="preserve"> Wood and wood products</t>
    <phoneticPr fontId="2"/>
  </si>
  <si>
    <r>
      <t>W</t>
    </r>
    <r>
      <rPr>
        <vertAlign val="subscript"/>
        <sz val="14"/>
        <rFont val="Arial"/>
        <family val="2"/>
      </rPr>
      <t>j</t>
    </r>
    <phoneticPr fontId="2"/>
  </si>
  <si>
    <t>Amount of waste type j prevented from disposal</t>
    <phoneticPr fontId="2"/>
  </si>
  <si>
    <t>t</t>
    <phoneticPr fontId="2"/>
  </si>
  <si>
    <t>Option C</t>
    <phoneticPr fontId="2"/>
  </si>
  <si>
    <t>Measured values</t>
    <phoneticPr fontId="2"/>
  </si>
  <si>
    <t>The data is recorded by the waste receiving area</t>
    <phoneticPr fontId="2"/>
  </si>
  <si>
    <t>Monitored cotinuously and recorded monthly</t>
    <phoneticPr fontId="2"/>
  </si>
  <si>
    <t>FC,p</t>
    <phoneticPr fontId="2"/>
  </si>
  <si>
    <t xml:space="preserve">Fossil fuel consumption </t>
    <phoneticPr fontId="2"/>
  </si>
  <si>
    <t>KL</t>
    <phoneticPr fontId="2"/>
  </si>
  <si>
    <t>Fossil fuel consumption is monitored by a volumetric meter subject to maintenance/calibration/replacement in line with manufacturer's or meter suppliers' specifications</t>
    <phoneticPr fontId="2"/>
  </si>
  <si>
    <t xml:space="preserve">Monitored continuously and recorded monthly </t>
    <phoneticPr fontId="2"/>
  </si>
  <si>
    <t>REelec,p</t>
    <phoneticPr fontId="2"/>
  </si>
  <si>
    <t>Net electricity amount supplied to the grid</t>
    <phoneticPr fontId="2"/>
  </si>
  <si>
    <t>MWh</t>
    <phoneticPr fontId="2"/>
  </si>
  <si>
    <t xml:space="preserve">Electricity supply is measured by an electricity meter. The meter is calibrated or replaced in line with relevant national/international standards, or manufacturer's specifications. </t>
    <phoneticPr fontId="2"/>
  </si>
  <si>
    <t>Monitored continuously and recorded monthly</t>
    <phoneticPr fontId="2"/>
  </si>
  <si>
    <t>Grid</t>
    <phoneticPr fontId="2"/>
  </si>
</sst>
</file>

<file path=xl/styles.xml><?xml version="1.0" encoding="utf-8"?>
<styleSheet xmlns="http://schemas.openxmlformats.org/spreadsheetml/2006/main">
  <numFmts count="10">
    <numFmt numFmtId="176" formatCode="0.0_ "/>
    <numFmt numFmtId="177" formatCode="#,##0_ "/>
    <numFmt numFmtId="178" formatCode="#,##0.00_ "/>
    <numFmt numFmtId="179" formatCode="#,##0.0000000_ "/>
    <numFmt numFmtId="180" formatCode="0.00000000_ "/>
    <numFmt numFmtId="181" formatCode="#,##0_);[Red]\(#,##0\)"/>
    <numFmt numFmtId="182" formatCode="0_ "/>
    <numFmt numFmtId="183" formatCode="0.00_ "/>
    <numFmt numFmtId="184" formatCode="0.000_ "/>
    <numFmt numFmtId="185" formatCode="0.0000000_ "/>
  </numFmts>
  <fonts count="2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vertAlign val="subscript"/>
      <sz val="14"/>
      <color indexed="9"/>
      <name val="Arial"/>
      <family val="2"/>
    </font>
    <font>
      <vertAlign val="subscript"/>
      <sz val="14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Arial"/>
      <family val="2"/>
    </font>
    <font>
      <vertAlign val="subscript"/>
      <sz val="10"/>
      <color indexed="8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 style="medium">
        <color rgb="FFFF0000"/>
      </top>
      <bottom style="medium">
        <color rgb="FFFF0000"/>
      </bottom>
      <diagonal/>
    </border>
    <border>
      <left style="thin">
        <color indexed="23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1" fillId="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38" fontId="3" fillId="0" borderId="0" xfId="2" applyFo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Fill="1" applyBorder="1">
      <alignment vertical="center"/>
    </xf>
    <xf numFmtId="0" fontId="13" fillId="0" borderId="0" xfId="0" applyFont="1">
      <alignment vertical="center"/>
    </xf>
    <xf numFmtId="38" fontId="17" fillId="2" borderId="1" xfId="2" applyFont="1" applyFill="1" applyBorder="1">
      <alignment vertical="center"/>
    </xf>
    <xf numFmtId="0" fontId="17" fillId="2" borderId="1" xfId="0" applyFont="1" applyFill="1" applyBorder="1" applyAlignment="1">
      <alignment vertical="center" wrapText="1"/>
    </xf>
    <xf numFmtId="38" fontId="17" fillId="2" borderId="1" xfId="2" applyFont="1" applyFill="1" applyBorder="1" applyAlignment="1">
      <alignment vertical="center" wrapText="1"/>
    </xf>
    <xf numFmtId="0" fontId="17" fillId="0" borderId="1" xfId="0" applyFont="1" applyFill="1" applyBorder="1">
      <alignment vertical="center"/>
    </xf>
    <xf numFmtId="0" fontId="17" fillId="0" borderId="1" xfId="0" applyFont="1" applyBorder="1">
      <alignment vertical="center"/>
    </xf>
    <xf numFmtId="0" fontId="12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22" fillId="6" borderId="1" xfId="0" quotePrefix="1" applyFont="1" applyFill="1" applyBorder="1" applyAlignment="1">
      <alignment horizontal="center" vertical="center"/>
    </xf>
    <xf numFmtId="0" fontId="22" fillId="6" borderId="1" xfId="0" applyFont="1" applyFill="1" applyBorder="1">
      <alignment vertical="center"/>
    </xf>
    <xf numFmtId="0" fontId="22" fillId="6" borderId="1" xfId="0" applyFont="1" applyFill="1" applyBorder="1" applyAlignment="1">
      <alignment vertical="center" wrapText="1"/>
    </xf>
    <xf numFmtId="0" fontId="18" fillId="6" borderId="2" xfId="0" applyFont="1" applyFill="1" applyBorder="1">
      <alignment vertical="center"/>
    </xf>
    <xf numFmtId="0" fontId="16" fillId="0" borderId="6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6" fillId="5" borderId="6" xfId="0" applyFont="1" applyFill="1" applyBorder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shrinkToFit="1"/>
    </xf>
    <xf numFmtId="0" fontId="3" fillId="7" borderId="6" xfId="0" applyFont="1" applyFill="1" applyBorder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1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vertical="center"/>
    </xf>
    <xf numFmtId="38" fontId="3" fillId="0" borderId="6" xfId="0" applyNumberFormat="1" applyFont="1" applyFill="1" applyBorder="1">
      <alignment vertical="center"/>
    </xf>
    <xf numFmtId="0" fontId="3" fillId="7" borderId="7" xfId="0" applyFont="1" applyFill="1" applyBorder="1">
      <alignment vertical="center"/>
    </xf>
    <xf numFmtId="0" fontId="3" fillId="7" borderId="8" xfId="0" applyFont="1" applyFill="1" applyBorder="1">
      <alignment vertical="center"/>
    </xf>
    <xf numFmtId="0" fontId="3" fillId="7" borderId="9" xfId="0" applyFont="1" applyFill="1" applyBorder="1">
      <alignment vertical="center"/>
    </xf>
    <xf numFmtId="0" fontId="6" fillId="5" borderId="10" xfId="0" applyFont="1" applyFill="1" applyBorder="1">
      <alignment vertical="center"/>
    </xf>
    <xf numFmtId="0" fontId="3" fillId="5" borderId="11" xfId="0" applyFont="1" applyFill="1" applyBorder="1">
      <alignment vertical="center"/>
    </xf>
    <xf numFmtId="0" fontId="3" fillId="5" borderId="12" xfId="0" applyFont="1" applyFill="1" applyBorder="1">
      <alignment vertical="center"/>
    </xf>
    <xf numFmtId="0" fontId="3" fillId="7" borderId="10" xfId="0" applyFont="1" applyFill="1" applyBorder="1" applyAlignment="1">
      <alignment vertical="center"/>
    </xf>
    <xf numFmtId="0" fontId="3" fillId="7" borderId="12" xfId="0" applyFont="1" applyFill="1" applyBorder="1">
      <alignment vertical="center"/>
    </xf>
    <xf numFmtId="0" fontId="3" fillId="7" borderId="11" xfId="0" applyFont="1" applyFill="1" applyBorder="1">
      <alignment vertical="center"/>
    </xf>
    <xf numFmtId="0" fontId="3" fillId="7" borderId="10" xfId="0" applyFont="1" applyFill="1" applyBorder="1">
      <alignment vertical="center"/>
    </xf>
    <xf numFmtId="0" fontId="4" fillId="6" borderId="12" xfId="0" applyFont="1" applyFill="1" applyBorder="1">
      <alignment vertical="center"/>
    </xf>
    <xf numFmtId="0" fontId="3" fillId="6" borderId="11" xfId="0" applyFont="1" applyFill="1" applyBorder="1">
      <alignment vertical="center"/>
    </xf>
    <xf numFmtId="0" fontId="3" fillId="6" borderId="12" xfId="0" applyFont="1" applyFill="1" applyBorder="1">
      <alignment vertical="center"/>
    </xf>
    <xf numFmtId="0" fontId="4" fillId="6" borderId="11" xfId="0" applyFont="1" applyFill="1" applyBorder="1">
      <alignment vertical="center"/>
    </xf>
    <xf numFmtId="0" fontId="3" fillId="6" borderId="7" xfId="0" applyFont="1" applyFill="1" applyBorder="1">
      <alignment vertical="center"/>
    </xf>
    <xf numFmtId="0" fontId="4" fillId="6" borderId="9" xfId="0" applyFont="1" applyFill="1" applyBorder="1">
      <alignment vertical="center"/>
    </xf>
    <xf numFmtId="0" fontId="4" fillId="6" borderId="7" xfId="0" applyFont="1" applyFill="1" applyBorder="1">
      <alignment vertical="center"/>
    </xf>
    <xf numFmtId="0" fontId="3" fillId="6" borderId="13" xfId="0" applyFont="1" applyFill="1" applyBorder="1">
      <alignment vertical="center"/>
    </xf>
    <xf numFmtId="0" fontId="4" fillId="6" borderId="8" xfId="0" applyFont="1" applyFill="1" applyBorder="1">
      <alignment vertical="center"/>
    </xf>
    <xf numFmtId="0" fontId="4" fillId="6" borderId="13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3" fillId="6" borderId="9" xfId="0" applyFont="1" applyFill="1" applyBorder="1">
      <alignment vertical="center"/>
    </xf>
    <xf numFmtId="0" fontId="3" fillId="8" borderId="6" xfId="0" applyFont="1" applyFill="1" applyBorder="1">
      <alignment vertical="center"/>
    </xf>
    <xf numFmtId="0" fontId="3" fillId="8" borderId="6" xfId="0" applyFont="1" applyFill="1" applyBorder="1" applyAlignment="1">
      <alignment horizontal="center" vertical="center"/>
    </xf>
    <xf numFmtId="177" fontId="3" fillId="0" borderId="6" xfId="0" applyNumberFormat="1" applyFont="1" applyFill="1" applyBorder="1">
      <alignment vertical="center"/>
    </xf>
    <xf numFmtId="177" fontId="3" fillId="0" borderId="6" xfId="0" applyNumberFormat="1" applyFont="1" applyBorder="1">
      <alignment vertical="center"/>
    </xf>
    <xf numFmtId="49" fontId="4" fillId="6" borderId="7" xfId="0" applyNumberFormat="1" applyFont="1" applyFill="1" applyBorder="1">
      <alignment vertical="center"/>
    </xf>
    <xf numFmtId="178" fontId="3" fillId="0" borderId="6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179" fontId="3" fillId="0" borderId="6" xfId="0" applyNumberFormat="1" applyFont="1" applyFill="1" applyBorder="1">
      <alignment vertical="center"/>
    </xf>
    <xf numFmtId="180" fontId="3" fillId="8" borderId="6" xfId="0" applyNumberFormat="1" applyFont="1" applyFill="1" applyBorder="1">
      <alignment vertical="center"/>
    </xf>
    <xf numFmtId="9" fontId="3" fillId="8" borderId="6" xfId="3" applyFont="1" applyFill="1" applyBorder="1" applyAlignment="1">
      <alignment horizontal="right" vertical="center"/>
    </xf>
    <xf numFmtId="181" fontId="3" fillId="0" borderId="6" xfId="0" applyNumberFormat="1" applyFont="1" applyBorder="1">
      <alignment vertical="center"/>
    </xf>
    <xf numFmtId="181" fontId="3" fillId="0" borderId="6" xfId="0" applyNumberFormat="1" applyFont="1" applyFill="1" applyBorder="1">
      <alignment vertical="center"/>
    </xf>
    <xf numFmtId="181" fontId="3" fillId="0" borderId="6" xfId="1" applyNumberFormat="1" applyFont="1" applyFill="1" applyBorder="1">
      <alignment vertical="center"/>
    </xf>
    <xf numFmtId="0" fontId="4" fillId="8" borderId="6" xfId="0" applyFont="1" applyFill="1" applyBorder="1">
      <alignment vertical="center"/>
    </xf>
    <xf numFmtId="182" fontId="3" fillId="8" borderId="6" xfId="3" applyNumberFormat="1" applyFont="1" applyFill="1" applyBorder="1" applyAlignment="1">
      <alignment horizontal="right" vertical="center"/>
    </xf>
    <xf numFmtId="0" fontId="3" fillId="8" borderId="6" xfId="0" applyFont="1" applyFill="1" applyBorder="1" applyAlignment="1">
      <alignment horizontal="right" vertical="center"/>
    </xf>
    <xf numFmtId="176" fontId="3" fillId="8" borderId="6" xfId="3" applyNumberFormat="1" applyFont="1" applyFill="1" applyBorder="1" applyAlignment="1">
      <alignment horizontal="right" vertical="center"/>
    </xf>
    <xf numFmtId="183" fontId="3" fillId="8" borderId="6" xfId="3" applyNumberFormat="1" applyFont="1" applyFill="1" applyBorder="1" applyAlignment="1">
      <alignment horizontal="right" vertical="center"/>
    </xf>
    <xf numFmtId="184" fontId="3" fillId="8" borderId="6" xfId="3" applyNumberFormat="1" applyFont="1" applyFill="1" applyBorder="1" applyAlignment="1">
      <alignment horizontal="right" vertical="center"/>
    </xf>
    <xf numFmtId="0" fontId="24" fillId="6" borderId="1" xfId="0" quotePrefix="1" applyFont="1" applyFill="1" applyBorder="1" applyAlignment="1">
      <alignment horizontal="center" vertical="center"/>
    </xf>
    <xf numFmtId="0" fontId="24" fillId="6" borderId="1" xfId="0" applyFont="1" applyFill="1" applyBorder="1">
      <alignment vertical="center"/>
    </xf>
    <xf numFmtId="0" fontId="24" fillId="6" borderId="1" xfId="0" applyFont="1" applyFill="1" applyBorder="1" applyAlignment="1">
      <alignment vertical="center" wrapText="1"/>
    </xf>
    <xf numFmtId="38" fontId="24" fillId="2" borderId="1" xfId="2" applyFont="1" applyFill="1" applyBorder="1">
      <alignment vertical="center"/>
    </xf>
    <xf numFmtId="0" fontId="24" fillId="0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38" fontId="24" fillId="2" borderId="1" xfId="2" applyFont="1" applyFill="1" applyBorder="1" applyAlignment="1">
      <alignment vertical="center" wrapText="1"/>
    </xf>
    <xf numFmtId="0" fontId="24" fillId="0" borderId="1" xfId="0" applyFont="1" applyFill="1" applyBorder="1">
      <alignment vertical="center"/>
    </xf>
    <xf numFmtId="9" fontId="8" fillId="0" borderId="6" xfId="0" applyNumberFormat="1" applyFont="1" applyFill="1" applyBorder="1">
      <alignment vertical="center"/>
    </xf>
    <xf numFmtId="182" fontId="8" fillId="0" borderId="6" xfId="0" applyNumberFormat="1" applyFont="1" applyFill="1" applyBorder="1">
      <alignment vertical="center"/>
    </xf>
    <xf numFmtId="185" fontId="8" fillId="0" borderId="6" xfId="0" applyNumberFormat="1" applyFont="1" applyFill="1" applyBorder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6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/>
    </xf>
    <xf numFmtId="38" fontId="24" fillId="2" borderId="4" xfId="2" applyFont="1" applyFill="1" applyBorder="1" applyAlignment="1">
      <alignment horizontal="right" vertical="center"/>
    </xf>
    <xf numFmtId="38" fontId="24" fillId="2" borderId="5" xfId="2" applyFont="1" applyFill="1" applyBorder="1" applyAlignment="1">
      <alignment horizontal="right" vertical="center"/>
    </xf>
    <xf numFmtId="0" fontId="22" fillId="6" borderId="1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right" vertical="center"/>
    </xf>
    <xf numFmtId="0" fontId="3" fillId="7" borderId="13" xfId="0" applyFont="1" applyFill="1" applyBorder="1">
      <alignment vertical="center"/>
    </xf>
    <xf numFmtId="0" fontId="3" fillId="7" borderId="14" xfId="0" applyFont="1" applyFill="1" applyBorder="1">
      <alignment vertical="center"/>
    </xf>
    <xf numFmtId="0" fontId="3" fillId="7" borderId="15" xfId="0" applyFont="1" applyFill="1" applyBorder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6" fillId="5" borderId="12" xfId="0" applyFont="1" applyFill="1" applyBorder="1">
      <alignment vertical="center"/>
    </xf>
    <xf numFmtId="0" fontId="6" fillId="5" borderId="11" xfId="0" applyFont="1" applyFill="1" applyBorder="1">
      <alignment vertical="center"/>
    </xf>
    <xf numFmtId="0" fontId="6" fillId="5" borderId="11" xfId="0" applyFont="1" applyFill="1" applyBorder="1" applyAlignment="1">
      <alignment horizontal="center" vertical="center"/>
    </xf>
    <xf numFmtId="180" fontId="8" fillId="0" borderId="10" xfId="0" applyNumberFormat="1" applyFont="1" applyFill="1" applyBorder="1">
      <alignment vertical="center"/>
    </xf>
    <xf numFmtId="0" fontId="3" fillId="5" borderId="16" xfId="0" applyFont="1" applyFill="1" applyBorder="1">
      <alignment vertical="center"/>
    </xf>
    <xf numFmtId="0" fontId="3" fillId="7" borderId="16" xfId="0" applyFont="1" applyFill="1" applyBorder="1">
      <alignment vertical="center"/>
    </xf>
    <xf numFmtId="0" fontId="8" fillId="0" borderId="16" xfId="0" applyFont="1" applyFill="1" applyBorder="1" applyAlignment="1">
      <alignment horizontal="left" vertical="center"/>
    </xf>
    <xf numFmtId="182" fontId="8" fillId="0" borderId="16" xfId="0" applyNumberFormat="1" applyFont="1" applyFill="1" applyBorder="1">
      <alignment vertical="center"/>
    </xf>
    <xf numFmtId="0" fontId="8" fillId="0" borderId="16" xfId="0" applyFont="1" applyFill="1" applyBorder="1">
      <alignment vertical="center"/>
    </xf>
    <xf numFmtId="0" fontId="3" fillId="0" borderId="16" xfId="0" applyFont="1" applyBorder="1" applyAlignment="1">
      <alignment horizontal="center" vertical="center"/>
    </xf>
  </cellXfs>
  <cellStyles count="4">
    <cellStyle name="40% - アクセント 6" xfId="1" builtinId="51"/>
    <cellStyle name="パーセント" xfId="3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K25"/>
  <sheetViews>
    <sheetView showGridLines="0" tabSelected="1" zoomScale="60" zoomScaleNormal="60" workbookViewId="0">
      <selection activeCell="I8" sqref="I8"/>
    </sheetView>
  </sheetViews>
  <sheetFormatPr defaultRowHeight="14.25"/>
  <cols>
    <col min="1" max="1" width="3.625" style="1" customWidth="1"/>
    <col min="2" max="2" width="15.625" style="1" customWidth="1"/>
    <col min="3" max="3" width="16.875" style="1" customWidth="1"/>
    <col min="4" max="4" width="32.25" style="1" customWidth="1"/>
    <col min="5" max="5" width="14.125" style="1" customWidth="1"/>
    <col min="6" max="6" width="13.125" style="1" customWidth="1"/>
    <col min="7" max="7" width="15.5" style="1" customWidth="1"/>
    <col min="8" max="8" width="21.375" style="1" customWidth="1"/>
    <col min="9" max="9" width="63.5" style="1" customWidth="1"/>
    <col min="10" max="10" width="15.75" style="1" customWidth="1"/>
    <col min="11" max="11" width="14.625" style="1" customWidth="1"/>
    <col min="12" max="16384" width="9" style="1"/>
  </cols>
  <sheetData>
    <row r="1" spans="1:11" ht="18" customHeight="1">
      <c r="K1" s="17" t="s">
        <v>44</v>
      </c>
    </row>
    <row r="2" spans="1:11" ht="27.75" customHeight="1">
      <c r="A2" s="25" t="s">
        <v>41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4" spans="1:11" ht="18.75" customHeight="1">
      <c r="A4" s="18" t="s">
        <v>9</v>
      </c>
      <c r="B4" s="7"/>
    </row>
    <row r="5" spans="1:11" ht="18.75" customHeight="1">
      <c r="A5" s="7"/>
      <c r="B5" s="28" t="s">
        <v>13</v>
      </c>
      <c r="C5" s="28" t="s">
        <v>14</v>
      </c>
      <c r="D5" s="28" t="s">
        <v>15</v>
      </c>
      <c r="E5" s="28" t="s">
        <v>16</v>
      </c>
      <c r="F5" s="28" t="s">
        <v>17</v>
      </c>
      <c r="G5" s="28" t="s">
        <v>18</v>
      </c>
      <c r="H5" s="28" t="s">
        <v>19</v>
      </c>
      <c r="I5" s="28" t="s">
        <v>20</v>
      </c>
      <c r="J5" s="28" t="s">
        <v>21</v>
      </c>
      <c r="K5" s="28" t="s">
        <v>22</v>
      </c>
    </row>
    <row r="6" spans="1:11" s="13" customFormat="1" ht="39" customHeight="1">
      <c r="B6" s="28" t="s">
        <v>23</v>
      </c>
      <c r="C6" s="28" t="s">
        <v>24</v>
      </c>
      <c r="D6" s="28" t="s">
        <v>25</v>
      </c>
      <c r="E6" s="28" t="s">
        <v>26</v>
      </c>
      <c r="F6" s="28" t="s">
        <v>27</v>
      </c>
      <c r="G6" s="28" t="s">
        <v>28</v>
      </c>
      <c r="H6" s="28" t="s">
        <v>29</v>
      </c>
      <c r="I6" s="28" t="s">
        <v>30</v>
      </c>
      <c r="J6" s="28" t="s">
        <v>31</v>
      </c>
      <c r="K6" s="28" t="s">
        <v>32</v>
      </c>
    </row>
    <row r="7" spans="1:11" ht="68.25" customHeight="1">
      <c r="B7" s="94">
        <v>1</v>
      </c>
      <c r="C7" s="95" t="s">
        <v>136</v>
      </c>
      <c r="D7" s="96" t="s">
        <v>137</v>
      </c>
      <c r="E7" s="97">
        <f>600*300</f>
        <v>180000</v>
      </c>
      <c r="F7" s="95" t="s">
        <v>138</v>
      </c>
      <c r="G7" s="98" t="s">
        <v>139</v>
      </c>
      <c r="H7" s="98" t="s">
        <v>140</v>
      </c>
      <c r="I7" s="99" t="s">
        <v>141</v>
      </c>
      <c r="J7" s="99" t="s">
        <v>142</v>
      </c>
      <c r="K7" s="21"/>
    </row>
    <row r="8" spans="1:11" ht="72">
      <c r="B8" s="94">
        <v>2</v>
      </c>
      <c r="C8" s="95" t="s">
        <v>143</v>
      </c>
      <c r="D8" s="96" t="s">
        <v>144</v>
      </c>
      <c r="E8" s="97">
        <f>121337/1000</f>
        <v>121.337</v>
      </c>
      <c r="F8" s="95" t="s">
        <v>145</v>
      </c>
      <c r="G8" s="98" t="s">
        <v>139</v>
      </c>
      <c r="H8" s="98" t="s">
        <v>140</v>
      </c>
      <c r="I8" s="100" t="s">
        <v>146</v>
      </c>
      <c r="J8" s="100" t="s">
        <v>147</v>
      </c>
      <c r="K8" s="22"/>
    </row>
    <row r="9" spans="1:11" ht="72">
      <c r="B9" s="94">
        <v>3</v>
      </c>
      <c r="C9" s="95" t="s">
        <v>148</v>
      </c>
      <c r="D9" s="96" t="s">
        <v>149</v>
      </c>
      <c r="E9" s="97">
        <f>7*7200</f>
        <v>50400</v>
      </c>
      <c r="F9" s="95" t="s">
        <v>150</v>
      </c>
      <c r="G9" s="101" t="s">
        <v>139</v>
      </c>
      <c r="H9" s="101" t="s">
        <v>140</v>
      </c>
      <c r="I9" s="98" t="s">
        <v>151</v>
      </c>
      <c r="J9" s="98" t="s">
        <v>152</v>
      </c>
      <c r="K9" s="23"/>
    </row>
    <row r="10" spans="1:11" ht="68.25" customHeight="1">
      <c r="A10" s="6"/>
      <c r="B10" s="30"/>
      <c r="C10" s="31"/>
      <c r="D10" s="32"/>
      <c r="E10" s="20"/>
      <c r="F10" s="31"/>
      <c r="G10" s="23"/>
      <c r="H10" s="23"/>
      <c r="I10" s="23"/>
      <c r="J10" s="23"/>
      <c r="K10" s="23"/>
    </row>
    <row r="11" spans="1:11" ht="68.25" customHeight="1">
      <c r="A11" s="6"/>
      <c r="B11" s="30"/>
      <c r="C11" s="31"/>
      <c r="D11" s="32"/>
      <c r="E11" s="20"/>
      <c r="F11" s="31"/>
      <c r="G11" s="23"/>
      <c r="H11" s="23"/>
      <c r="I11" s="23"/>
      <c r="J11" s="23"/>
      <c r="K11" s="23"/>
    </row>
    <row r="12" spans="1:11" ht="8.25" customHeight="1"/>
    <row r="13" spans="1:11" ht="20.100000000000001" customHeight="1">
      <c r="A13" s="18" t="s">
        <v>10</v>
      </c>
    </row>
    <row r="14" spans="1:11" ht="20.100000000000001" customHeight="1">
      <c r="B14" s="28" t="s">
        <v>13</v>
      </c>
      <c r="C14" s="105" t="s">
        <v>14</v>
      </c>
      <c r="D14" s="105"/>
      <c r="E14" s="28" t="s">
        <v>15</v>
      </c>
      <c r="F14" s="28" t="s">
        <v>16</v>
      </c>
      <c r="G14" s="105" t="s">
        <v>17</v>
      </c>
      <c r="H14" s="105"/>
      <c r="I14" s="105"/>
      <c r="J14" s="105" t="s">
        <v>18</v>
      </c>
      <c r="K14" s="105"/>
    </row>
    <row r="15" spans="1:11" ht="39" customHeight="1">
      <c r="B15" s="28" t="s">
        <v>24</v>
      </c>
      <c r="C15" s="105" t="s">
        <v>25</v>
      </c>
      <c r="D15" s="105"/>
      <c r="E15" s="28" t="s">
        <v>26</v>
      </c>
      <c r="F15" s="28" t="s">
        <v>27</v>
      </c>
      <c r="G15" s="105" t="s">
        <v>29</v>
      </c>
      <c r="H15" s="105"/>
      <c r="I15" s="105"/>
      <c r="J15" s="105" t="s">
        <v>32</v>
      </c>
      <c r="K15" s="105"/>
    </row>
    <row r="16" spans="1:11" ht="68.25" customHeight="1">
      <c r="B16" s="31"/>
      <c r="C16" s="112"/>
      <c r="D16" s="112"/>
      <c r="E16" s="24"/>
      <c r="F16" s="31"/>
      <c r="G16" s="107"/>
      <c r="H16" s="107"/>
      <c r="I16" s="107"/>
      <c r="J16" s="106"/>
      <c r="K16" s="106"/>
    </row>
    <row r="17" spans="1:10" ht="6.75" customHeight="1"/>
    <row r="18" spans="1:10" ht="18.75" customHeight="1">
      <c r="A18" s="19" t="s">
        <v>11</v>
      </c>
      <c r="B18" s="5"/>
    </row>
    <row r="19" spans="1:10" ht="21.75" thickBot="1">
      <c r="B19" s="109" t="s">
        <v>39</v>
      </c>
      <c r="C19" s="109"/>
      <c r="D19" s="29" t="s">
        <v>27</v>
      </c>
    </row>
    <row r="20" spans="1:10" ht="21.75" thickBot="1">
      <c r="B20" s="110">
        <f>ROUNDDOWN('PMS(calc_process)'!G6, 0)</f>
        <v>46921</v>
      </c>
      <c r="C20" s="111"/>
      <c r="D20" s="33" t="s">
        <v>40</v>
      </c>
    </row>
    <row r="21" spans="1:10" ht="20.100000000000001" customHeight="1">
      <c r="B21" s="6"/>
      <c r="C21" s="6"/>
      <c r="F21" s="14"/>
      <c r="G21" s="14"/>
    </row>
    <row r="22" spans="1:10" ht="18.75" customHeight="1">
      <c r="A22" s="18" t="s">
        <v>12</v>
      </c>
    </row>
    <row r="23" spans="1:10" ht="18" customHeight="1">
      <c r="B23" s="34" t="s">
        <v>34</v>
      </c>
      <c r="C23" s="108" t="s">
        <v>35</v>
      </c>
      <c r="D23" s="108"/>
      <c r="E23" s="108"/>
      <c r="F23" s="108"/>
      <c r="G23" s="108"/>
      <c r="H23" s="108"/>
      <c r="I23" s="108"/>
      <c r="J23" s="15"/>
    </row>
    <row r="24" spans="1:10" ht="18" customHeight="1">
      <c r="B24" s="34" t="s">
        <v>33</v>
      </c>
      <c r="C24" s="108" t="s">
        <v>36</v>
      </c>
      <c r="D24" s="108"/>
      <c r="E24" s="108"/>
      <c r="F24" s="108"/>
      <c r="G24" s="108"/>
      <c r="H24" s="108"/>
      <c r="I24" s="108"/>
      <c r="J24" s="15"/>
    </row>
    <row r="25" spans="1:10" ht="18" customHeight="1">
      <c r="B25" s="34" t="s">
        <v>37</v>
      </c>
      <c r="C25" s="108" t="s">
        <v>38</v>
      </c>
      <c r="D25" s="108"/>
      <c r="E25" s="108"/>
      <c r="F25" s="108"/>
      <c r="G25" s="108"/>
      <c r="H25" s="108"/>
      <c r="I25" s="108"/>
      <c r="J25" s="15"/>
    </row>
  </sheetData>
  <mergeCells count="14">
    <mergeCell ref="C24:I24"/>
    <mergeCell ref="C25:I25"/>
    <mergeCell ref="C14:D14"/>
    <mergeCell ref="C15:D15"/>
    <mergeCell ref="B19:C19"/>
    <mergeCell ref="B20:C20"/>
    <mergeCell ref="C16:D16"/>
    <mergeCell ref="C23:I23"/>
    <mergeCell ref="J14:K14"/>
    <mergeCell ref="J15:K15"/>
    <mergeCell ref="J16:K16"/>
    <mergeCell ref="G14:I14"/>
    <mergeCell ref="G15:I15"/>
    <mergeCell ref="G16:I16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K127"/>
  <sheetViews>
    <sheetView showGridLines="0" topLeftCell="A66" zoomScaleNormal="100" zoomScaleSheetLayoutView="80" workbookViewId="0">
      <selection activeCell="A76" sqref="A76:I127"/>
    </sheetView>
  </sheetViews>
  <sheetFormatPr defaultRowHeight="14.25"/>
  <cols>
    <col min="1" max="4" width="3.625" style="1" customWidth="1"/>
    <col min="5" max="5" width="47.125" style="1" customWidth="1"/>
    <col min="6" max="7" width="12.625" style="1" customWidth="1"/>
    <col min="8" max="8" width="14.625" style="1" customWidth="1"/>
    <col min="9" max="9" width="10.75" style="8" customWidth="1"/>
    <col min="10" max="16384" width="9" style="1"/>
  </cols>
  <sheetData>
    <row r="1" spans="1:11" ht="18" customHeight="1">
      <c r="I1" s="17" t="str">
        <f>'PMS(input)'!K1</f>
        <v>JCM_VN_F_PMS_ver01.0</v>
      </c>
    </row>
    <row r="2" spans="1:11" ht="27.75" customHeight="1">
      <c r="A2" s="113" t="s">
        <v>43</v>
      </c>
      <c r="B2" s="113"/>
      <c r="C2" s="113"/>
      <c r="D2" s="113"/>
      <c r="E2" s="113"/>
      <c r="F2" s="113"/>
      <c r="G2" s="113"/>
      <c r="H2" s="113"/>
      <c r="I2" s="113"/>
    </row>
    <row r="3" spans="1:11" ht="18" customHeight="1">
      <c r="A3" s="114" t="s">
        <v>42</v>
      </c>
      <c r="B3" s="115"/>
      <c r="C3" s="115"/>
      <c r="D3" s="115"/>
      <c r="E3" s="115"/>
      <c r="F3" s="115"/>
      <c r="G3" s="115"/>
      <c r="H3" s="115"/>
      <c r="I3" s="115"/>
    </row>
    <row r="4" spans="1:11" ht="11.25" customHeight="1"/>
    <row r="5" spans="1:11" ht="18.75" customHeight="1">
      <c r="A5" s="56" t="s">
        <v>2</v>
      </c>
      <c r="B5" s="35"/>
      <c r="C5" s="35"/>
      <c r="D5" s="35"/>
      <c r="E5" s="36"/>
      <c r="F5" s="37" t="s">
        <v>6</v>
      </c>
      <c r="G5" s="37" t="s">
        <v>0</v>
      </c>
      <c r="H5" s="37" t="s">
        <v>1</v>
      </c>
      <c r="I5" s="38" t="s">
        <v>7</v>
      </c>
    </row>
    <row r="6" spans="1:11" ht="18.75" customHeight="1">
      <c r="A6" s="57"/>
      <c r="B6" s="39" t="s">
        <v>45</v>
      </c>
      <c r="C6" s="39"/>
      <c r="D6" s="39"/>
      <c r="E6" s="39"/>
      <c r="F6" s="40"/>
      <c r="G6" s="78">
        <f>G56-G60</f>
        <v>46921.271655200006</v>
      </c>
      <c r="H6" s="40" t="s">
        <v>47</v>
      </c>
      <c r="I6" s="41" t="s">
        <v>46</v>
      </c>
    </row>
    <row r="7" spans="1:11" ht="18.75" customHeight="1">
      <c r="A7" s="56" t="s">
        <v>3</v>
      </c>
      <c r="B7" s="35"/>
      <c r="C7" s="35"/>
      <c r="D7" s="35"/>
      <c r="E7" s="36"/>
      <c r="F7" s="36"/>
      <c r="G7" s="36"/>
      <c r="H7" s="36"/>
      <c r="I7" s="37"/>
      <c r="J7" s="16"/>
      <c r="K7" s="16"/>
    </row>
    <row r="8" spans="1:11" ht="18.75" customHeight="1">
      <c r="A8" s="58"/>
      <c r="B8" s="53" t="str">
        <f>E77</f>
        <v>CO2 emission factor of grid electricity</v>
      </c>
      <c r="C8" s="54"/>
      <c r="D8" s="54"/>
      <c r="E8" s="55"/>
      <c r="F8" s="42" t="s">
        <v>153</v>
      </c>
      <c r="G8" s="43">
        <f t="shared" ref="G8:H10" si="0">F77</f>
        <v>0.54079999999999995</v>
      </c>
      <c r="H8" s="43" t="str">
        <f t="shared" si="0"/>
        <v>tCO2/MWh</v>
      </c>
      <c r="I8" s="44"/>
    </row>
    <row r="9" spans="1:11" ht="18.75" customHeight="1">
      <c r="A9" s="58"/>
      <c r="B9" s="53" t="str">
        <f>E78</f>
        <v>NCV of Diesel</v>
      </c>
      <c r="C9" s="54"/>
      <c r="D9" s="54"/>
      <c r="E9" s="55"/>
      <c r="F9" s="45" t="s">
        <v>58</v>
      </c>
      <c r="G9" s="46">
        <f t="shared" si="0"/>
        <v>43</v>
      </c>
      <c r="H9" s="46" t="str">
        <f t="shared" si="0"/>
        <v>GJ/t</v>
      </c>
      <c r="I9" s="44" t="s">
        <v>71</v>
      </c>
    </row>
    <row r="10" spans="1:11" ht="18.75" customHeight="1">
      <c r="A10" s="58"/>
      <c r="B10" s="53" t="str">
        <f>E79</f>
        <v>CO2 emission factor of diesel</v>
      </c>
      <c r="C10" s="54"/>
      <c r="D10" s="54"/>
      <c r="E10" s="55"/>
      <c r="F10" s="45" t="s">
        <v>58</v>
      </c>
      <c r="G10" s="46">
        <f t="shared" si="0"/>
        <v>7.2800000000000004E-2</v>
      </c>
      <c r="H10" s="46" t="str">
        <f t="shared" si="0"/>
        <v>tCO2/TJ</v>
      </c>
      <c r="I10" s="44" t="s">
        <v>72</v>
      </c>
    </row>
    <row r="11" spans="1:11" ht="18.75" customHeight="1">
      <c r="A11" s="58"/>
      <c r="B11" s="53" t="str">
        <f t="shared" ref="B11:B28" si="1">E81</f>
        <v>Model correction factor account for model uncertainties</v>
      </c>
      <c r="C11" s="54"/>
      <c r="D11" s="54"/>
      <c r="E11" s="55"/>
      <c r="F11" s="45"/>
      <c r="G11" s="46">
        <f>F81</f>
        <v>0.85</v>
      </c>
      <c r="H11" s="46"/>
      <c r="I11" s="44" t="str">
        <f t="shared" ref="I11:I16" si="2">G81</f>
        <v>φp</v>
      </c>
    </row>
    <row r="12" spans="1:11" ht="18.75" customHeight="1">
      <c r="A12" s="58"/>
      <c r="B12" s="53" t="str">
        <f t="shared" si="1"/>
        <v>Oxidation factor</v>
      </c>
      <c r="C12" s="54"/>
      <c r="D12" s="54"/>
      <c r="E12" s="55"/>
      <c r="F12" s="45"/>
      <c r="G12" s="46">
        <f>F82</f>
        <v>0.01</v>
      </c>
      <c r="H12" s="46"/>
      <c r="I12" s="44" t="str">
        <f t="shared" si="2"/>
        <v>OX</v>
      </c>
    </row>
    <row r="13" spans="1:11" ht="18.75" customHeight="1">
      <c r="A13" s="58"/>
      <c r="B13" s="53" t="str">
        <f t="shared" si="1"/>
        <v>Fraction of methane in the SWDS gas</v>
      </c>
      <c r="C13" s="54"/>
      <c r="D13" s="54"/>
      <c r="E13" s="55"/>
      <c r="F13" s="45"/>
      <c r="G13" s="46">
        <f>F83</f>
        <v>0.5</v>
      </c>
      <c r="H13" s="46"/>
      <c r="I13" s="44" t="str">
        <f t="shared" si="2"/>
        <v>F</v>
      </c>
    </row>
    <row r="14" spans="1:11" ht="18.75" customHeight="1">
      <c r="A14" s="58"/>
      <c r="B14" s="53" t="str">
        <f t="shared" si="1"/>
        <v>Fraction of degradable organic carbon (DOC)</v>
      </c>
      <c r="C14" s="54"/>
      <c r="D14" s="54"/>
      <c r="E14" s="55"/>
      <c r="F14" s="45"/>
      <c r="G14" s="46">
        <f>F84</f>
        <v>0.5</v>
      </c>
      <c r="H14" s="46"/>
      <c r="I14" s="44" t="str">
        <f t="shared" si="2"/>
        <v>DOCf</v>
      </c>
    </row>
    <row r="15" spans="1:11" ht="18.75" customHeight="1">
      <c r="A15" s="58"/>
      <c r="B15" s="53" t="str">
        <f t="shared" si="1"/>
        <v>Methane correction factor</v>
      </c>
      <c r="C15" s="54"/>
      <c r="D15" s="54"/>
      <c r="E15" s="55"/>
      <c r="F15" s="45"/>
      <c r="G15" s="46">
        <f>F85</f>
        <v>1</v>
      </c>
      <c r="H15" s="46"/>
      <c r="I15" s="44" t="str">
        <f t="shared" si="2"/>
        <v>MCF</v>
      </c>
    </row>
    <row r="16" spans="1:11" ht="18.75" customHeight="1">
      <c r="A16" s="58"/>
      <c r="B16" s="53" t="str">
        <f t="shared" si="1"/>
        <v>Fraction of degradable organic carbon</v>
      </c>
      <c r="C16" s="54"/>
      <c r="D16" s="54"/>
      <c r="E16" s="55"/>
      <c r="F16" s="45"/>
      <c r="G16" s="46"/>
      <c r="H16" s="46"/>
      <c r="I16" s="44" t="str">
        <f t="shared" si="2"/>
        <v>DOCj</v>
      </c>
    </row>
    <row r="17" spans="1:9" ht="18.75" customHeight="1">
      <c r="A17" s="58"/>
      <c r="B17" s="53" t="str">
        <f t="shared" si="1"/>
        <v xml:space="preserve"> Wood and wood products</v>
      </c>
      <c r="C17" s="54"/>
      <c r="D17" s="54"/>
      <c r="E17" s="55"/>
      <c r="F17" s="45"/>
      <c r="G17" s="46">
        <f t="shared" ref="G17:G22" si="3">F87</f>
        <v>0.43</v>
      </c>
      <c r="H17" s="46"/>
      <c r="I17" s="44"/>
    </row>
    <row r="18" spans="1:9" ht="18.75" customHeight="1">
      <c r="A18" s="58"/>
      <c r="B18" s="53" t="str">
        <f t="shared" si="1"/>
        <v xml:space="preserve"> Pulp, paper and cardboard</v>
      </c>
      <c r="C18" s="54"/>
      <c r="D18" s="54"/>
      <c r="E18" s="55"/>
      <c r="F18" s="45"/>
      <c r="G18" s="46">
        <f t="shared" si="3"/>
        <v>0.4</v>
      </c>
      <c r="H18" s="46"/>
      <c r="I18" s="44"/>
    </row>
    <row r="19" spans="1:9" ht="18.75" customHeight="1">
      <c r="A19" s="58"/>
      <c r="B19" s="53" t="str">
        <f t="shared" si="1"/>
        <v xml:space="preserve"> Food, food waste, beverages and tobacco</v>
      </c>
      <c r="C19" s="54"/>
      <c r="D19" s="54"/>
      <c r="E19" s="55"/>
      <c r="F19" s="45"/>
      <c r="G19" s="46">
        <f t="shared" si="3"/>
        <v>0.15</v>
      </c>
      <c r="H19" s="46"/>
      <c r="I19" s="44"/>
    </row>
    <row r="20" spans="1:9" ht="18.75" customHeight="1">
      <c r="A20" s="58"/>
      <c r="B20" s="53" t="str">
        <f t="shared" si="1"/>
        <v xml:space="preserve"> textiles</v>
      </c>
      <c r="C20" s="54"/>
      <c r="D20" s="54"/>
      <c r="E20" s="55"/>
      <c r="F20" s="45"/>
      <c r="G20" s="46">
        <f t="shared" si="3"/>
        <v>0.24</v>
      </c>
      <c r="H20" s="46"/>
      <c r="I20" s="44"/>
    </row>
    <row r="21" spans="1:9" ht="18.75" customHeight="1">
      <c r="A21" s="58"/>
      <c r="B21" s="53" t="str">
        <f t="shared" si="1"/>
        <v xml:space="preserve"> Garden, yard and park waste</v>
      </c>
      <c r="C21" s="54"/>
      <c r="D21" s="54"/>
      <c r="E21" s="55"/>
      <c r="F21" s="45"/>
      <c r="G21" s="46">
        <f t="shared" si="3"/>
        <v>0.2</v>
      </c>
      <c r="H21" s="46"/>
      <c r="I21" s="44"/>
    </row>
    <row r="22" spans="1:9" ht="18.75" customHeight="1">
      <c r="A22" s="58"/>
      <c r="B22" s="53" t="str">
        <f t="shared" si="1"/>
        <v xml:space="preserve"> Glass, plastic, metal, other inert waste</v>
      </c>
      <c r="C22" s="54"/>
      <c r="D22" s="54"/>
      <c r="E22" s="55"/>
      <c r="F22" s="45"/>
      <c r="G22" s="46">
        <f t="shared" si="3"/>
        <v>0</v>
      </c>
      <c r="H22" s="46"/>
      <c r="I22" s="44"/>
    </row>
    <row r="23" spans="1:9" ht="18.75" customHeight="1">
      <c r="A23" s="58"/>
      <c r="B23" s="53" t="str">
        <f t="shared" si="1"/>
        <v>Decay rate for the waste type j</v>
      </c>
      <c r="C23" s="54"/>
      <c r="D23" s="54"/>
      <c r="E23" s="55"/>
      <c r="F23" s="45"/>
      <c r="G23" s="46"/>
      <c r="H23" s="46"/>
      <c r="I23" s="44" t="str">
        <f>G93</f>
        <v>kj</v>
      </c>
    </row>
    <row r="24" spans="1:9" ht="18.75" customHeight="1">
      <c r="A24" s="58"/>
      <c r="B24" s="53" t="str">
        <f t="shared" si="1"/>
        <v xml:space="preserve"> Wood and wood products</v>
      </c>
      <c r="C24" s="54"/>
      <c r="D24" s="54"/>
      <c r="E24" s="55"/>
      <c r="F24" s="45"/>
      <c r="G24" s="46">
        <f>F94</f>
        <v>3.5000000000000003E-2</v>
      </c>
      <c r="H24" s="46"/>
      <c r="I24" s="44"/>
    </row>
    <row r="25" spans="1:9" ht="18.75" customHeight="1">
      <c r="A25" s="58"/>
      <c r="B25" s="53" t="str">
        <f t="shared" si="1"/>
        <v xml:space="preserve"> Pulp, paper and cardboard</v>
      </c>
      <c r="C25" s="54"/>
      <c r="D25" s="54"/>
      <c r="E25" s="55"/>
      <c r="F25" s="45"/>
      <c r="G25" s="46">
        <f>F95</f>
        <v>7.0000000000000007E-2</v>
      </c>
      <c r="H25" s="46"/>
      <c r="I25" s="44"/>
    </row>
    <row r="26" spans="1:9" ht="18.75" customHeight="1">
      <c r="A26" s="58"/>
      <c r="B26" s="53" t="str">
        <f t="shared" si="1"/>
        <v xml:space="preserve"> Food, food waste, beverages and tobacco</v>
      </c>
      <c r="C26" s="54"/>
      <c r="D26" s="54"/>
      <c r="E26" s="55"/>
      <c r="F26" s="45"/>
      <c r="G26" s="46">
        <f>F96</f>
        <v>0.4</v>
      </c>
      <c r="H26" s="46"/>
      <c r="I26" s="44"/>
    </row>
    <row r="27" spans="1:9" ht="18.75" customHeight="1">
      <c r="A27" s="58"/>
      <c r="B27" s="53" t="str">
        <f t="shared" si="1"/>
        <v xml:space="preserve"> textiles</v>
      </c>
      <c r="C27" s="54"/>
      <c r="D27" s="54"/>
      <c r="E27" s="55"/>
      <c r="F27" s="45"/>
      <c r="G27" s="46">
        <f>F97</f>
        <v>0.17</v>
      </c>
      <c r="H27" s="46"/>
      <c r="I27" s="44"/>
    </row>
    <row r="28" spans="1:9" ht="18.75" customHeight="1">
      <c r="A28" s="58"/>
      <c r="B28" s="53" t="str">
        <f t="shared" si="1"/>
        <v xml:space="preserve"> Garden, yard and park waste</v>
      </c>
      <c r="C28" s="54"/>
      <c r="D28" s="54"/>
      <c r="E28" s="55"/>
      <c r="F28" s="45"/>
      <c r="G28" s="46">
        <f>F98</f>
        <v>0.17</v>
      </c>
      <c r="H28" s="46"/>
      <c r="I28" s="44"/>
    </row>
    <row r="29" spans="1:9" ht="18.75" customHeight="1">
      <c r="A29" s="58"/>
      <c r="B29" s="53" t="str">
        <f t="shared" ref="B29:B39" si="4">E100</f>
        <v xml:space="preserve">Fraction of total carbon content in waste type j </v>
      </c>
      <c r="C29" s="54"/>
      <c r="D29" s="54"/>
      <c r="E29" s="55"/>
      <c r="F29" s="45"/>
      <c r="G29" s="46"/>
      <c r="H29" s="46"/>
      <c r="I29" s="44" t="str">
        <f>G100</f>
        <v>FCCj</v>
      </c>
    </row>
    <row r="30" spans="1:9" ht="18.75" customHeight="1">
      <c r="A30" s="58"/>
      <c r="B30" s="53" t="str">
        <f t="shared" si="4"/>
        <v>Food waste</v>
      </c>
      <c r="C30" s="54"/>
      <c r="D30" s="54"/>
      <c r="E30" s="55"/>
      <c r="F30" s="45"/>
      <c r="G30" s="102">
        <f t="shared" ref="G30:G39" si="5">F101</f>
        <v>0.5</v>
      </c>
      <c r="H30" s="46"/>
      <c r="I30" s="44"/>
    </row>
    <row r="31" spans="1:9" ht="18.75" customHeight="1">
      <c r="A31" s="58"/>
      <c r="B31" s="53" t="str">
        <f t="shared" si="4"/>
        <v xml:space="preserve">Garden and park waste </v>
      </c>
      <c r="C31" s="54"/>
      <c r="D31" s="54"/>
      <c r="E31" s="55"/>
      <c r="F31" s="45"/>
      <c r="G31" s="102">
        <f t="shared" si="5"/>
        <v>0.55000000000000004</v>
      </c>
      <c r="H31" s="46"/>
      <c r="I31" s="44"/>
    </row>
    <row r="32" spans="1:9" ht="18.75" customHeight="1">
      <c r="A32" s="58"/>
      <c r="B32" s="53" t="str">
        <f t="shared" si="4"/>
        <v>Paper and Cardboard</v>
      </c>
      <c r="C32" s="54"/>
      <c r="D32" s="54"/>
      <c r="E32" s="55"/>
      <c r="F32" s="45"/>
      <c r="G32" s="102">
        <f t="shared" si="5"/>
        <v>0.5</v>
      </c>
      <c r="H32" s="46"/>
      <c r="I32" s="44"/>
    </row>
    <row r="33" spans="1:9" ht="18.75" customHeight="1">
      <c r="A33" s="58"/>
      <c r="B33" s="53" t="str">
        <f t="shared" si="4"/>
        <v>Rubber and leather</v>
      </c>
      <c r="C33" s="54"/>
      <c r="D33" s="54"/>
      <c r="E33" s="55"/>
      <c r="F33" s="45"/>
      <c r="G33" s="102">
        <f t="shared" si="5"/>
        <v>0.67</v>
      </c>
      <c r="H33" s="46"/>
      <c r="I33" s="44"/>
    </row>
    <row r="34" spans="1:9" ht="18.75" customHeight="1">
      <c r="A34" s="58"/>
      <c r="B34" s="53" t="str">
        <f t="shared" si="4"/>
        <v>Plastics</v>
      </c>
      <c r="C34" s="54"/>
      <c r="D34" s="54"/>
      <c r="E34" s="55"/>
      <c r="F34" s="45"/>
      <c r="G34" s="102">
        <f t="shared" si="5"/>
        <v>0.85</v>
      </c>
      <c r="H34" s="46"/>
      <c r="I34" s="44"/>
    </row>
    <row r="35" spans="1:9" ht="18.75" customHeight="1">
      <c r="A35" s="58"/>
      <c r="B35" s="53" t="str">
        <f t="shared" si="4"/>
        <v>Textiles</v>
      </c>
      <c r="C35" s="54"/>
      <c r="D35" s="54"/>
      <c r="E35" s="55"/>
      <c r="F35" s="45"/>
      <c r="G35" s="102">
        <f t="shared" si="5"/>
        <v>0.5</v>
      </c>
      <c r="H35" s="46"/>
      <c r="I35" s="44"/>
    </row>
    <row r="36" spans="1:9" ht="18.75" customHeight="1">
      <c r="A36" s="58"/>
      <c r="B36" s="53" t="str">
        <f t="shared" si="4"/>
        <v>Metals</v>
      </c>
      <c r="C36" s="54"/>
      <c r="D36" s="54"/>
      <c r="E36" s="55"/>
      <c r="F36" s="45"/>
      <c r="G36" s="102">
        <f t="shared" si="5"/>
        <v>0</v>
      </c>
      <c r="H36" s="46"/>
      <c r="I36" s="44"/>
    </row>
    <row r="37" spans="1:9" ht="18.75" customHeight="1">
      <c r="A37" s="58"/>
      <c r="B37" s="53" t="str">
        <f t="shared" si="4"/>
        <v>Glass</v>
      </c>
      <c r="C37" s="54"/>
      <c r="D37" s="54"/>
      <c r="E37" s="55"/>
      <c r="F37" s="45"/>
      <c r="G37" s="102">
        <f t="shared" si="5"/>
        <v>0</v>
      </c>
      <c r="H37" s="46"/>
      <c r="I37" s="44"/>
    </row>
    <row r="38" spans="1:9" ht="18.75" customHeight="1">
      <c r="A38" s="58"/>
      <c r="B38" s="53" t="str">
        <f t="shared" si="4"/>
        <v>Wood</v>
      </c>
      <c r="C38" s="54"/>
      <c r="D38" s="54"/>
      <c r="E38" s="55"/>
      <c r="F38" s="45"/>
      <c r="G38" s="102">
        <f t="shared" si="5"/>
        <v>0.54</v>
      </c>
      <c r="H38" s="46"/>
      <c r="I38" s="44"/>
    </row>
    <row r="39" spans="1:9" ht="18.75" customHeight="1">
      <c r="A39" s="58"/>
      <c r="B39" s="53" t="str">
        <f t="shared" si="4"/>
        <v>Other, inert waste</v>
      </c>
      <c r="C39" s="54"/>
      <c r="D39" s="54"/>
      <c r="E39" s="55"/>
      <c r="F39" s="45"/>
      <c r="G39" s="102">
        <f t="shared" si="5"/>
        <v>0.05</v>
      </c>
      <c r="H39" s="46"/>
      <c r="I39" s="44"/>
    </row>
    <row r="40" spans="1:9" ht="18.75" customHeight="1">
      <c r="A40" s="58"/>
      <c r="B40" s="53" t="str">
        <f t="shared" ref="B40:B50" si="6">E112</f>
        <v xml:space="preserve">Fraction of total carbon content in waste type j </v>
      </c>
      <c r="C40" s="54"/>
      <c r="D40" s="54"/>
      <c r="E40" s="55"/>
      <c r="F40" s="45"/>
      <c r="G40" s="102">
        <f t="shared" ref="G40:G50" si="7">F112</f>
        <v>0</v>
      </c>
      <c r="H40" s="46"/>
      <c r="I40" s="44" t="str">
        <f>G112</f>
        <v>FFCj</v>
      </c>
    </row>
    <row r="41" spans="1:9" ht="18.75" customHeight="1">
      <c r="A41" s="58"/>
      <c r="B41" s="53" t="str">
        <f t="shared" si="6"/>
        <v>Food waste</v>
      </c>
      <c r="C41" s="54"/>
      <c r="D41" s="54"/>
      <c r="E41" s="55"/>
      <c r="F41" s="45"/>
      <c r="G41" s="102">
        <f t="shared" si="7"/>
        <v>0</v>
      </c>
      <c r="H41" s="46"/>
      <c r="I41" s="44"/>
    </row>
    <row r="42" spans="1:9" ht="18.75" customHeight="1">
      <c r="A42" s="58"/>
      <c r="B42" s="53" t="str">
        <f t="shared" si="6"/>
        <v xml:space="preserve">Garden and park waste </v>
      </c>
      <c r="C42" s="54"/>
      <c r="D42" s="54"/>
      <c r="E42" s="55"/>
      <c r="F42" s="45"/>
      <c r="G42" s="102">
        <f t="shared" si="7"/>
        <v>0</v>
      </c>
      <c r="H42" s="46"/>
      <c r="I42" s="44"/>
    </row>
    <row r="43" spans="1:9" ht="18.75" customHeight="1">
      <c r="A43" s="58"/>
      <c r="B43" s="53" t="str">
        <f t="shared" si="6"/>
        <v>Paper and Cardboard</v>
      </c>
      <c r="C43" s="54"/>
      <c r="D43" s="54"/>
      <c r="E43" s="55"/>
      <c r="F43" s="45"/>
      <c r="G43" s="102">
        <f t="shared" si="7"/>
        <v>0.05</v>
      </c>
      <c r="H43" s="46"/>
      <c r="I43" s="44"/>
    </row>
    <row r="44" spans="1:9" ht="18.75" customHeight="1">
      <c r="A44" s="58"/>
      <c r="B44" s="53" t="str">
        <f t="shared" si="6"/>
        <v>Rubber and leather</v>
      </c>
      <c r="C44" s="54"/>
      <c r="D44" s="54"/>
      <c r="E44" s="55"/>
      <c r="F44" s="45"/>
      <c r="G44" s="102">
        <f t="shared" si="7"/>
        <v>0.2</v>
      </c>
      <c r="H44" s="46"/>
      <c r="I44" s="44"/>
    </row>
    <row r="45" spans="1:9" ht="18.75" customHeight="1">
      <c r="A45" s="58"/>
      <c r="B45" s="53" t="str">
        <f t="shared" si="6"/>
        <v>Plastics</v>
      </c>
      <c r="C45" s="54"/>
      <c r="D45" s="54"/>
      <c r="E45" s="55"/>
      <c r="F45" s="45"/>
      <c r="G45" s="102">
        <f t="shared" si="7"/>
        <v>1</v>
      </c>
      <c r="H45" s="46"/>
      <c r="I45" s="44"/>
    </row>
    <row r="46" spans="1:9" ht="18.75" customHeight="1">
      <c r="A46" s="58"/>
      <c r="B46" s="53" t="str">
        <f t="shared" si="6"/>
        <v>Textiles</v>
      </c>
      <c r="C46" s="54"/>
      <c r="D46" s="54"/>
      <c r="E46" s="55"/>
      <c r="F46" s="45"/>
      <c r="G46" s="102">
        <f t="shared" si="7"/>
        <v>0.5</v>
      </c>
      <c r="H46" s="46"/>
      <c r="I46" s="44"/>
    </row>
    <row r="47" spans="1:9" ht="18.75" customHeight="1">
      <c r="A47" s="58"/>
      <c r="B47" s="53" t="str">
        <f t="shared" si="6"/>
        <v>Metals</v>
      </c>
      <c r="C47" s="54"/>
      <c r="D47" s="54"/>
      <c r="E47" s="55"/>
      <c r="F47" s="45"/>
      <c r="G47" s="102">
        <f t="shared" si="7"/>
        <v>0</v>
      </c>
      <c r="H47" s="46"/>
      <c r="I47" s="44"/>
    </row>
    <row r="48" spans="1:9" ht="18.75" customHeight="1">
      <c r="A48" s="58"/>
      <c r="B48" s="53" t="str">
        <f t="shared" si="6"/>
        <v>Glass</v>
      </c>
      <c r="C48" s="54"/>
      <c r="D48" s="54"/>
      <c r="E48" s="55"/>
      <c r="F48" s="45"/>
      <c r="G48" s="102">
        <f t="shared" si="7"/>
        <v>0</v>
      </c>
      <c r="H48" s="46"/>
      <c r="I48" s="44"/>
    </row>
    <row r="49" spans="1:9" ht="18.75" customHeight="1">
      <c r="A49" s="58"/>
      <c r="B49" s="53" t="str">
        <f t="shared" si="6"/>
        <v>Wood</v>
      </c>
      <c r="C49" s="54"/>
      <c r="D49" s="54"/>
      <c r="E49" s="55"/>
      <c r="F49" s="45"/>
      <c r="G49" s="102">
        <f t="shared" si="7"/>
        <v>0</v>
      </c>
      <c r="H49" s="46"/>
      <c r="I49" s="44"/>
    </row>
    <row r="50" spans="1:9" ht="18.75" customHeight="1">
      <c r="A50" s="58"/>
      <c r="B50" s="53" t="str">
        <f t="shared" si="6"/>
        <v>Other, inert waste</v>
      </c>
      <c r="C50" s="54"/>
      <c r="D50" s="54"/>
      <c r="E50" s="55"/>
      <c r="F50" s="45"/>
      <c r="G50" s="102">
        <f t="shared" si="7"/>
        <v>1</v>
      </c>
      <c r="H50" s="46"/>
      <c r="I50" s="44"/>
    </row>
    <row r="51" spans="1:9" ht="18.75" customHeight="1">
      <c r="A51" s="58"/>
      <c r="B51" s="53" t="str">
        <f>E124</f>
        <v>Emission factor of N2O associated with combustion</v>
      </c>
      <c r="C51" s="54"/>
      <c r="D51" s="54"/>
      <c r="E51" s="55"/>
      <c r="F51" s="45"/>
      <c r="G51" s="104">
        <f t="shared" ref="G51:G54" si="8">F124</f>
        <v>6.05E-5</v>
      </c>
      <c r="H51" s="46"/>
      <c r="I51" s="44" t="str">
        <f t="shared" ref="I51:I54" si="9">G124</f>
        <v>EFN2O</v>
      </c>
    </row>
    <row r="52" spans="1:9" ht="18.75" customHeight="1">
      <c r="A52" s="58"/>
      <c r="B52" s="53" t="str">
        <f>E125</f>
        <v>Global Warming Potential of N2O</v>
      </c>
      <c r="C52" s="54"/>
      <c r="D52" s="54"/>
      <c r="E52" s="55"/>
      <c r="F52" s="45"/>
      <c r="G52" s="103">
        <f t="shared" si="8"/>
        <v>310</v>
      </c>
      <c r="H52" s="46"/>
      <c r="I52" s="44" t="str">
        <f t="shared" si="9"/>
        <v>GWPN2O</v>
      </c>
    </row>
    <row r="53" spans="1:9" ht="18.75" customHeight="1">
      <c r="A53" s="58"/>
      <c r="B53" s="116" t="str">
        <f>E126</f>
        <v>Emission factor of CH4 associated with combustion</v>
      </c>
      <c r="C53" s="117"/>
      <c r="D53" s="117"/>
      <c r="E53" s="118"/>
      <c r="F53" s="119"/>
      <c r="G53" s="125">
        <f t="shared" si="8"/>
        <v>2.4199999999999997E-7</v>
      </c>
      <c r="H53" s="120"/>
      <c r="I53" s="121" t="str">
        <f t="shared" si="9"/>
        <v>EFCH4</v>
      </c>
    </row>
    <row r="54" spans="1:9" ht="18.75" customHeight="1">
      <c r="A54" s="126"/>
      <c r="B54" s="127" t="str">
        <f>E127</f>
        <v>Global Warming Potential of CH4</v>
      </c>
      <c r="C54" s="127"/>
      <c r="D54" s="127"/>
      <c r="E54" s="127"/>
      <c r="F54" s="128"/>
      <c r="G54" s="129">
        <f t="shared" si="8"/>
        <v>25</v>
      </c>
      <c r="H54" s="130"/>
      <c r="I54" s="131" t="str">
        <f t="shared" si="9"/>
        <v>GWPCH4</v>
      </c>
    </row>
    <row r="55" spans="1:9" ht="18.75" customHeight="1">
      <c r="A55" s="122" t="s">
        <v>4</v>
      </c>
      <c r="B55" s="123"/>
      <c r="C55" s="57"/>
      <c r="D55" s="124"/>
      <c r="E55" s="124"/>
      <c r="F55" s="124"/>
      <c r="G55" s="123"/>
      <c r="H55" s="123"/>
      <c r="I55" s="124"/>
    </row>
    <row r="56" spans="1:9" ht="18.75" customHeight="1">
      <c r="A56" s="58"/>
      <c r="B56" s="62" t="s">
        <v>48</v>
      </c>
      <c r="C56" s="39"/>
      <c r="D56" s="39"/>
      <c r="E56" s="39"/>
      <c r="F56" s="40"/>
      <c r="G56" s="85">
        <f>G57+G58</f>
        <v>132832.32000000001</v>
      </c>
      <c r="H56" s="40" t="s">
        <v>47</v>
      </c>
      <c r="I56" s="44" t="s">
        <v>49</v>
      </c>
    </row>
    <row r="57" spans="1:9" ht="18.75" customHeight="1">
      <c r="A57" s="58"/>
      <c r="B57" s="60"/>
      <c r="C57" s="67" t="s">
        <v>52</v>
      </c>
      <c r="D57" s="73"/>
      <c r="E57" s="74"/>
      <c r="F57" s="48"/>
      <c r="G57" s="86">
        <v>105576</v>
      </c>
      <c r="H57" s="43" t="s">
        <v>53</v>
      </c>
      <c r="I57" s="44" t="s">
        <v>55</v>
      </c>
    </row>
    <row r="58" spans="1:9" ht="18.75" customHeight="1">
      <c r="A58" s="57"/>
      <c r="B58" s="61"/>
      <c r="C58" s="67" t="s">
        <v>54</v>
      </c>
      <c r="D58" s="73"/>
      <c r="E58" s="74"/>
      <c r="F58" s="48"/>
      <c r="G58" s="87">
        <f>'PMS(input)'!E9*'PMS(calc_process)'!G8</f>
        <v>27256.319999999996</v>
      </c>
      <c r="H58" s="49" t="s">
        <v>53</v>
      </c>
      <c r="I58" s="50" t="s">
        <v>56</v>
      </c>
    </row>
    <row r="59" spans="1:9" ht="18.75" customHeight="1">
      <c r="A59" s="56" t="s">
        <v>5</v>
      </c>
      <c r="B59" s="35"/>
      <c r="C59" s="35"/>
      <c r="D59" s="35"/>
      <c r="E59" s="36"/>
      <c r="F59" s="37"/>
      <c r="G59" s="36"/>
      <c r="H59" s="36"/>
      <c r="I59" s="37"/>
    </row>
    <row r="60" spans="1:9" ht="18.75" customHeight="1">
      <c r="A60" s="58"/>
      <c r="B60" s="59" t="s">
        <v>51</v>
      </c>
      <c r="C60" s="51"/>
      <c r="D60" s="51"/>
      <c r="E60" s="51"/>
      <c r="F60" s="44"/>
      <c r="G60" s="78">
        <f>G61+G65+G69</f>
        <v>85911.048344800001</v>
      </c>
      <c r="H60" s="40" t="s">
        <v>47</v>
      </c>
      <c r="I60" s="44" t="s">
        <v>50</v>
      </c>
    </row>
    <row r="61" spans="1:9" ht="18.75" customHeight="1">
      <c r="A61" s="58"/>
      <c r="B61" s="60"/>
      <c r="C61" s="70" t="s">
        <v>57</v>
      </c>
      <c r="D61" s="71"/>
      <c r="E61" s="68"/>
      <c r="F61" s="48"/>
      <c r="G61" s="77">
        <f>G62*G63*G64</f>
        <v>379.83334480000002</v>
      </c>
      <c r="H61" s="43" t="s">
        <v>70</v>
      </c>
      <c r="I61" s="44" t="s">
        <v>62</v>
      </c>
    </row>
    <row r="62" spans="1:9" ht="18.75" customHeight="1">
      <c r="A62" s="58"/>
      <c r="B62" s="60"/>
      <c r="C62" s="63"/>
      <c r="D62" s="67" t="s">
        <v>59</v>
      </c>
      <c r="E62" s="68"/>
      <c r="F62" s="42" t="s">
        <v>58</v>
      </c>
      <c r="G62" s="52">
        <f>'PMS(input)'!E8</f>
        <v>121.337</v>
      </c>
      <c r="H62" s="43" t="s">
        <v>60</v>
      </c>
      <c r="I62" s="44" t="s">
        <v>61</v>
      </c>
    </row>
    <row r="63" spans="1:9" ht="18.75" customHeight="1">
      <c r="A63" s="58"/>
      <c r="B63" s="60"/>
      <c r="C63" s="63"/>
      <c r="D63" s="67" t="s">
        <v>65</v>
      </c>
      <c r="E63" s="68"/>
      <c r="F63" s="45"/>
      <c r="G63" s="46">
        <f>G9</f>
        <v>43</v>
      </c>
      <c r="H63" s="43" t="str">
        <f>H9</f>
        <v>GJ/t</v>
      </c>
      <c r="I63" s="44" t="s">
        <v>76</v>
      </c>
    </row>
    <row r="64" spans="1:9" ht="18.75" customHeight="1">
      <c r="A64" s="58"/>
      <c r="B64" s="60"/>
      <c r="C64" s="64"/>
      <c r="D64" s="69" t="s">
        <v>69</v>
      </c>
      <c r="E64" s="68"/>
      <c r="F64" s="48"/>
      <c r="G64" s="43">
        <f>G10</f>
        <v>7.2800000000000004E-2</v>
      </c>
      <c r="H64" s="43" t="str">
        <f>H10</f>
        <v>tCO2/TJ</v>
      </c>
      <c r="I64" s="44" t="s">
        <v>72</v>
      </c>
    </row>
    <row r="65" spans="1:9" ht="18.75" customHeight="1">
      <c r="A65" s="58"/>
      <c r="B65" s="60"/>
      <c r="C65" s="72" t="s">
        <v>73</v>
      </c>
      <c r="D65" s="73"/>
      <c r="E65" s="68"/>
      <c r="F65" s="42"/>
      <c r="G65" s="77">
        <f>G66*G67*G68</f>
        <v>82154.225999999995</v>
      </c>
      <c r="H65" s="43" t="s">
        <v>70</v>
      </c>
      <c r="I65" s="44" t="s">
        <v>77</v>
      </c>
    </row>
    <row r="66" spans="1:9" ht="18.75" customHeight="1">
      <c r="A66" s="58"/>
      <c r="B66" s="60"/>
      <c r="C66" s="63"/>
      <c r="D66" s="67" t="s">
        <v>78</v>
      </c>
      <c r="E66" s="68"/>
      <c r="F66" s="45"/>
      <c r="G66" s="46">
        <v>0.9</v>
      </c>
      <c r="H66" s="46"/>
      <c r="I66" s="41" t="s">
        <v>81</v>
      </c>
    </row>
    <row r="67" spans="1:9" ht="30" customHeight="1">
      <c r="A67" s="58"/>
      <c r="B67" s="60"/>
      <c r="C67" s="63"/>
      <c r="D67" s="67"/>
      <c r="E67" s="68"/>
      <c r="F67" s="45"/>
      <c r="G67" s="81">
        <f>24895.22</f>
        <v>24895.22</v>
      </c>
      <c r="H67" s="46" t="s">
        <v>79</v>
      </c>
      <c r="I67" s="41" t="s">
        <v>80</v>
      </c>
    </row>
    <row r="68" spans="1:9" ht="18.75" customHeight="1">
      <c r="A68" s="58"/>
      <c r="B68" s="60"/>
      <c r="C68" s="65"/>
      <c r="D68" s="79" t="s">
        <v>82</v>
      </c>
      <c r="E68" s="68"/>
      <c r="F68" s="48"/>
      <c r="G68" s="80">
        <f>44/12</f>
        <v>3.6666666666666665</v>
      </c>
      <c r="H68" s="43"/>
      <c r="I68" s="44"/>
    </row>
    <row r="69" spans="1:9" ht="18.75" customHeight="1">
      <c r="A69" s="58"/>
      <c r="B69" s="60"/>
      <c r="C69" s="72" t="s">
        <v>74</v>
      </c>
      <c r="D69" s="73"/>
      <c r="E69" s="68"/>
      <c r="F69" s="45"/>
      <c r="G69" s="81">
        <f>G70*(G71*G72+G73*G74)</f>
        <v>3376.989</v>
      </c>
      <c r="H69" s="46"/>
      <c r="I69" s="47" t="s">
        <v>75</v>
      </c>
    </row>
    <row r="70" spans="1:9" ht="18.75" customHeight="1">
      <c r="A70" s="58"/>
      <c r="B70" s="60"/>
      <c r="C70" s="65"/>
      <c r="D70" s="69" t="s">
        <v>83</v>
      </c>
      <c r="E70" s="68"/>
      <c r="F70" s="48"/>
      <c r="G70" s="77">
        <f>600*300</f>
        <v>180000</v>
      </c>
      <c r="H70" s="43"/>
      <c r="I70" s="44" t="s">
        <v>84</v>
      </c>
    </row>
    <row r="71" spans="1:9" ht="18.75" customHeight="1">
      <c r="A71" s="58"/>
      <c r="B71" s="60"/>
      <c r="C71" s="65"/>
      <c r="D71" s="69" t="s">
        <v>96</v>
      </c>
      <c r="E71" s="68"/>
      <c r="F71" s="48"/>
      <c r="G71" s="82">
        <f>F124</f>
        <v>6.05E-5</v>
      </c>
      <c r="H71" s="43" t="s">
        <v>91</v>
      </c>
      <c r="I71" s="44" t="s">
        <v>86</v>
      </c>
    </row>
    <row r="72" spans="1:9" ht="18.75" customHeight="1">
      <c r="A72" s="58"/>
      <c r="B72" s="60"/>
      <c r="C72" s="65"/>
      <c r="D72" s="69" t="s">
        <v>97</v>
      </c>
      <c r="E72" s="68"/>
      <c r="F72" s="48"/>
      <c r="G72" s="77">
        <f t="shared" ref="G72:G74" si="10">F125</f>
        <v>310</v>
      </c>
      <c r="H72" s="43"/>
      <c r="I72" s="44" t="s">
        <v>93</v>
      </c>
    </row>
    <row r="73" spans="1:9" ht="18.75" customHeight="1">
      <c r="A73" s="58"/>
      <c r="B73" s="60"/>
      <c r="C73" s="63"/>
      <c r="D73" s="67" t="s">
        <v>98</v>
      </c>
      <c r="E73" s="68"/>
      <c r="F73" s="45"/>
      <c r="G73" s="82">
        <f t="shared" si="10"/>
        <v>2.4199999999999997E-7</v>
      </c>
      <c r="H73" s="46" t="s">
        <v>92</v>
      </c>
      <c r="I73" s="41" t="s">
        <v>94</v>
      </c>
    </row>
    <row r="74" spans="1:9" ht="18.75" customHeight="1">
      <c r="A74" s="57"/>
      <c r="B74" s="61"/>
      <c r="C74" s="66"/>
      <c r="D74" s="67" t="s">
        <v>99</v>
      </c>
      <c r="E74" s="68"/>
      <c r="F74" s="45"/>
      <c r="G74" s="77">
        <f t="shared" si="10"/>
        <v>25</v>
      </c>
      <c r="H74" s="46"/>
      <c r="I74" s="47" t="s">
        <v>95</v>
      </c>
    </row>
    <row r="75" spans="1:9" ht="33.75" customHeight="1">
      <c r="A75" s="2"/>
      <c r="B75" s="2"/>
      <c r="C75" s="10"/>
      <c r="D75" s="2"/>
      <c r="E75" s="10"/>
      <c r="F75" s="12"/>
      <c r="G75" s="11"/>
      <c r="H75" s="11"/>
      <c r="I75" s="9"/>
    </row>
    <row r="76" spans="1:9" ht="21.75" customHeight="1">
      <c r="E76" s="2" t="s">
        <v>8</v>
      </c>
      <c r="F76" s="6"/>
    </row>
    <row r="77" spans="1:9" ht="21.75" customHeight="1">
      <c r="E77" s="75" t="s">
        <v>63</v>
      </c>
      <c r="F77" s="90">
        <v>0.54079999999999995</v>
      </c>
      <c r="G77" s="76" t="s">
        <v>64</v>
      </c>
      <c r="H77" s="3"/>
    </row>
    <row r="78" spans="1:9" ht="21.75" customHeight="1">
      <c r="E78" s="75" t="s">
        <v>65</v>
      </c>
      <c r="F78" s="75">
        <v>43</v>
      </c>
      <c r="G78" s="75" t="s">
        <v>68</v>
      </c>
      <c r="H78" s="3"/>
    </row>
    <row r="79" spans="1:9" ht="21.75" customHeight="1">
      <c r="E79" s="75" t="s">
        <v>66</v>
      </c>
      <c r="F79" s="75">
        <v>7.2800000000000004E-2</v>
      </c>
      <c r="G79" s="75" t="s">
        <v>67</v>
      </c>
      <c r="H79" s="2"/>
    </row>
    <row r="80" spans="1:9">
      <c r="E80" s="4"/>
      <c r="F80" s="4"/>
      <c r="G80" s="2"/>
      <c r="H80" s="2"/>
    </row>
    <row r="81" spans="5:8" ht="21.75" customHeight="1">
      <c r="E81" s="88" t="s">
        <v>116</v>
      </c>
      <c r="F81" s="90">
        <v>0.85</v>
      </c>
      <c r="G81" s="76" t="s">
        <v>123</v>
      </c>
      <c r="H81" s="2"/>
    </row>
    <row r="82" spans="5:8" ht="21.75" customHeight="1">
      <c r="E82" s="75" t="s">
        <v>117</v>
      </c>
      <c r="F82" s="89">
        <v>0.01</v>
      </c>
      <c r="G82" s="76" t="s">
        <v>124</v>
      </c>
      <c r="H82" s="2"/>
    </row>
    <row r="83" spans="5:8" ht="21.75" customHeight="1">
      <c r="E83" s="75" t="s">
        <v>118</v>
      </c>
      <c r="F83" s="91">
        <v>0.5</v>
      </c>
      <c r="G83" s="76" t="s">
        <v>125</v>
      </c>
      <c r="H83" s="2"/>
    </row>
    <row r="84" spans="5:8" ht="21.75" customHeight="1">
      <c r="E84" s="75" t="s">
        <v>119</v>
      </c>
      <c r="F84" s="89">
        <v>0.5</v>
      </c>
      <c r="G84" s="76" t="s">
        <v>126</v>
      </c>
      <c r="H84" s="2"/>
    </row>
    <row r="85" spans="5:8" ht="21.75" customHeight="1">
      <c r="E85" s="75" t="s">
        <v>120</v>
      </c>
      <c r="F85" s="89">
        <v>1</v>
      </c>
      <c r="G85" s="76" t="s">
        <v>127</v>
      </c>
      <c r="H85" s="2"/>
    </row>
    <row r="86" spans="5:8" ht="21.75" customHeight="1">
      <c r="E86" s="75" t="s">
        <v>121</v>
      </c>
      <c r="F86" s="84"/>
      <c r="G86" s="76" t="s">
        <v>128</v>
      </c>
      <c r="H86" s="2"/>
    </row>
    <row r="87" spans="5:8" ht="21.75" customHeight="1">
      <c r="E87" s="75" t="s">
        <v>135</v>
      </c>
      <c r="F87" s="84">
        <v>0.43</v>
      </c>
      <c r="G87" s="76"/>
      <c r="H87" s="2"/>
    </row>
    <row r="88" spans="5:8" ht="21.75" customHeight="1">
      <c r="E88" s="75" t="s">
        <v>130</v>
      </c>
      <c r="F88" s="84">
        <v>0.4</v>
      </c>
      <c r="G88" s="76"/>
      <c r="H88" s="2"/>
    </row>
    <row r="89" spans="5:8" ht="21.75" customHeight="1">
      <c r="E89" s="75" t="s">
        <v>131</v>
      </c>
      <c r="F89" s="84">
        <v>0.15</v>
      </c>
      <c r="G89" s="76"/>
      <c r="H89" s="2"/>
    </row>
    <row r="90" spans="5:8" ht="21.75" customHeight="1">
      <c r="E90" s="75" t="s">
        <v>132</v>
      </c>
      <c r="F90" s="84">
        <v>0.24</v>
      </c>
      <c r="G90" s="76"/>
      <c r="H90" s="2"/>
    </row>
    <row r="91" spans="5:8" ht="21.75" customHeight="1">
      <c r="E91" s="75" t="s">
        <v>133</v>
      </c>
      <c r="F91" s="84">
        <v>0.2</v>
      </c>
      <c r="G91" s="76"/>
      <c r="H91" s="2"/>
    </row>
    <row r="92" spans="5:8" ht="21.75" customHeight="1">
      <c r="E92" s="75" t="s">
        <v>134</v>
      </c>
      <c r="F92" s="84">
        <v>0</v>
      </c>
      <c r="G92" s="76"/>
      <c r="H92" s="2"/>
    </row>
    <row r="93" spans="5:8" ht="21.75" customHeight="1">
      <c r="E93" s="75" t="s">
        <v>122</v>
      </c>
      <c r="F93" s="89"/>
      <c r="G93" s="76" t="s">
        <v>129</v>
      </c>
      <c r="H93" s="2"/>
    </row>
    <row r="94" spans="5:8" ht="21.75" customHeight="1">
      <c r="E94" s="75" t="s">
        <v>135</v>
      </c>
      <c r="F94" s="93">
        <v>3.5000000000000003E-2</v>
      </c>
      <c r="G94" s="76"/>
      <c r="H94" s="2"/>
    </row>
    <row r="95" spans="5:8" ht="21.75" customHeight="1">
      <c r="E95" s="75" t="s">
        <v>130</v>
      </c>
      <c r="F95" s="92">
        <v>7.0000000000000007E-2</v>
      </c>
      <c r="G95" s="76"/>
      <c r="H95" s="2"/>
    </row>
    <row r="96" spans="5:8" ht="21.75" customHeight="1">
      <c r="E96" s="75" t="s">
        <v>131</v>
      </c>
      <c r="F96" s="92">
        <v>0.4</v>
      </c>
      <c r="G96" s="76"/>
      <c r="H96" s="2"/>
    </row>
    <row r="97" spans="5:8" ht="21.75" customHeight="1">
      <c r="E97" s="75" t="s">
        <v>132</v>
      </c>
      <c r="F97" s="92">
        <v>0.17</v>
      </c>
      <c r="G97" s="76"/>
      <c r="H97" s="2"/>
    </row>
    <row r="98" spans="5:8" ht="21.75" customHeight="1">
      <c r="E98" s="75" t="s">
        <v>133</v>
      </c>
      <c r="F98" s="92">
        <v>0.17</v>
      </c>
      <c r="G98" s="76"/>
      <c r="H98" s="2"/>
    </row>
    <row r="99" spans="5:8">
      <c r="E99" s="4"/>
      <c r="F99" s="4"/>
      <c r="G99" s="2"/>
      <c r="H99" s="2"/>
    </row>
    <row r="100" spans="5:8" ht="21.75" customHeight="1">
      <c r="E100" s="75" t="s">
        <v>103</v>
      </c>
      <c r="F100" s="76"/>
      <c r="G100" s="75" t="s">
        <v>104</v>
      </c>
      <c r="H100" s="2"/>
    </row>
    <row r="101" spans="5:8" ht="21.75" customHeight="1">
      <c r="E101" s="75" t="s">
        <v>105</v>
      </c>
      <c r="F101" s="84">
        <v>0.5</v>
      </c>
      <c r="G101" s="75"/>
      <c r="H101" s="2"/>
    </row>
    <row r="102" spans="5:8" ht="21.75" customHeight="1">
      <c r="E102" s="75" t="s">
        <v>106</v>
      </c>
      <c r="F102" s="84">
        <v>0.55000000000000004</v>
      </c>
      <c r="G102" s="75"/>
      <c r="H102" s="2"/>
    </row>
    <row r="103" spans="5:8" ht="21.75" customHeight="1">
      <c r="E103" s="75" t="s">
        <v>107</v>
      </c>
      <c r="F103" s="84">
        <v>0.5</v>
      </c>
      <c r="G103" s="75"/>
      <c r="H103" s="2"/>
    </row>
    <row r="104" spans="5:8" ht="21.75" customHeight="1">
      <c r="E104" s="75" t="s">
        <v>108</v>
      </c>
      <c r="F104" s="84">
        <v>0.67</v>
      </c>
      <c r="G104" s="75"/>
      <c r="H104" s="2"/>
    </row>
    <row r="105" spans="5:8" ht="21.75" customHeight="1">
      <c r="E105" s="75" t="s">
        <v>109</v>
      </c>
      <c r="F105" s="84">
        <v>0.85</v>
      </c>
      <c r="G105" s="75"/>
      <c r="H105" s="2"/>
    </row>
    <row r="106" spans="5:8" ht="21.75" customHeight="1">
      <c r="E106" s="75" t="s">
        <v>110</v>
      </c>
      <c r="F106" s="84">
        <v>0.5</v>
      </c>
      <c r="G106" s="75"/>
      <c r="H106" s="2"/>
    </row>
    <row r="107" spans="5:8" ht="21.75" customHeight="1">
      <c r="E107" s="75" t="s">
        <v>111</v>
      </c>
      <c r="F107" s="84">
        <v>0</v>
      </c>
      <c r="G107" s="75"/>
      <c r="H107" s="2"/>
    </row>
    <row r="108" spans="5:8" ht="21.75" customHeight="1">
      <c r="E108" s="75" t="s">
        <v>112</v>
      </c>
      <c r="F108" s="84">
        <v>0</v>
      </c>
      <c r="G108" s="75"/>
      <c r="H108" s="2"/>
    </row>
    <row r="109" spans="5:8" s="8" customFormat="1" ht="21.75" customHeight="1">
      <c r="E109" s="75" t="s">
        <v>113</v>
      </c>
      <c r="F109" s="84">
        <v>0.54</v>
      </c>
      <c r="G109" s="75"/>
      <c r="H109" s="2"/>
    </row>
    <row r="110" spans="5:8" s="8" customFormat="1" ht="21.75" customHeight="1">
      <c r="E110" s="75" t="s">
        <v>114</v>
      </c>
      <c r="F110" s="84">
        <v>0.05</v>
      </c>
      <c r="G110" s="75"/>
      <c r="H110" s="2"/>
    </row>
    <row r="111" spans="5:8" s="8" customFormat="1">
      <c r="E111" s="2"/>
      <c r="F111" s="2"/>
      <c r="G111" s="2"/>
      <c r="H111" s="2"/>
    </row>
    <row r="112" spans="5:8" ht="21.75" customHeight="1">
      <c r="E112" s="75" t="s">
        <v>103</v>
      </c>
      <c r="F112" s="76"/>
      <c r="G112" s="75" t="s">
        <v>115</v>
      </c>
      <c r="H112" s="2"/>
    </row>
    <row r="113" spans="5:8" ht="21.75" customHeight="1">
      <c r="E113" s="75" t="s">
        <v>105</v>
      </c>
      <c r="F113" s="84">
        <v>0</v>
      </c>
      <c r="G113" s="75"/>
      <c r="H113" s="2"/>
    </row>
    <row r="114" spans="5:8" ht="21.75" customHeight="1">
      <c r="E114" s="75" t="s">
        <v>106</v>
      </c>
      <c r="F114" s="84">
        <v>0</v>
      </c>
      <c r="G114" s="75"/>
      <c r="H114" s="2"/>
    </row>
    <row r="115" spans="5:8" ht="21.75" customHeight="1">
      <c r="E115" s="75" t="s">
        <v>107</v>
      </c>
      <c r="F115" s="84">
        <v>0.05</v>
      </c>
      <c r="G115" s="75"/>
      <c r="H115" s="2"/>
    </row>
    <row r="116" spans="5:8" ht="21.75" customHeight="1">
      <c r="E116" s="75" t="s">
        <v>108</v>
      </c>
      <c r="F116" s="84">
        <v>0.2</v>
      </c>
      <c r="G116" s="75"/>
      <c r="H116" s="2"/>
    </row>
    <row r="117" spans="5:8" ht="21.75" customHeight="1">
      <c r="E117" s="75" t="s">
        <v>109</v>
      </c>
      <c r="F117" s="84">
        <v>1</v>
      </c>
      <c r="G117" s="75"/>
      <c r="H117" s="2"/>
    </row>
    <row r="118" spans="5:8" ht="21.75" customHeight="1">
      <c r="E118" s="75" t="s">
        <v>110</v>
      </c>
      <c r="F118" s="84">
        <v>0.5</v>
      </c>
      <c r="G118" s="75"/>
      <c r="H118" s="2"/>
    </row>
    <row r="119" spans="5:8" ht="21.75" customHeight="1">
      <c r="E119" s="75" t="s">
        <v>111</v>
      </c>
      <c r="F119" s="84">
        <v>0</v>
      </c>
      <c r="G119" s="75"/>
      <c r="H119" s="2"/>
    </row>
    <row r="120" spans="5:8" ht="21.75" customHeight="1">
      <c r="E120" s="75" t="s">
        <v>112</v>
      </c>
      <c r="F120" s="84">
        <v>0</v>
      </c>
      <c r="G120" s="75"/>
      <c r="H120" s="2"/>
    </row>
    <row r="121" spans="5:8" s="8" customFormat="1" ht="21.75" customHeight="1">
      <c r="E121" s="75" t="s">
        <v>113</v>
      </c>
      <c r="F121" s="84">
        <v>0</v>
      </c>
      <c r="G121" s="75"/>
      <c r="H121" s="2"/>
    </row>
    <row r="122" spans="5:8" s="8" customFormat="1" ht="21.75" customHeight="1">
      <c r="E122" s="75" t="s">
        <v>114</v>
      </c>
      <c r="F122" s="84">
        <v>1</v>
      </c>
      <c r="G122" s="75"/>
      <c r="H122" s="2"/>
    </row>
    <row r="123" spans="5:8" s="8" customFormat="1">
      <c r="E123" s="2"/>
      <c r="F123" s="2"/>
      <c r="G123" s="2"/>
      <c r="H123" s="2"/>
    </row>
    <row r="124" spans="5:8" ht="21.75" customHeight="1">
      <c r="E124" s="75" t="s">
        <v>87</v>
      </c>
      <c r="F124" s="76">
        <v>6.05E-5</v>
      </c>
      <c r="G124" s="75" t="s">
        <v>85</v>
      </c>
      <c r="H124" s="2"/>
    </row>
    <row r="125" spans="5:8" ht="21.75" customHeight="1">
      <c r="E125" s="75" t="s">
        <v>88</v>
      </c>
      <c r="F125" s="75">
        <v>310</v>
      </c>
      <c r="G125" s="75" t="s">
        <v>100</v>
      </c>
      <c r="H125" s="2"/>
    </row>
    <row r="126" spans="5:8" ht="21.75" customHeight="1">
      <c r="E126" s="75" t="s">
        <v>89</v>
      </c>
      <c r="F126" s="83">
        <f>1.21*0.2/1000000</f>
        <v>2.4199999999999997E-7</v>
      </c>
      <c r="G126" s="75" t="s">
        <v>101</v>
      </c>
      <c r="H126" s="2"/>
    </row>
    <row r="127" spans="5:8" s="8" customFormat="1" ht="21.75" customHeight="1">
      <c r="E127" s="75" t="s">
        <v>90</v>
      </c>
      <c r="F127" s="75">
        <v>25</v>
      </c>
      <c r="G127" s="75" t="s">
        <v>102</v>
      </c>
      <c r="H127" s="2"/>
    </row>
  </sheetData>
  <mergeCells count="2">
    <mergeCell ref="A2:I2"/>
    <mergeCell ref="A3:I3"/>
  </mergeCells>
  <phoneticPr fontId="2"/>
  <dataValidations disablePrompts="1" count="1">
    <dataValidation type="list" allowBlank="1" showInputMessage="1" showErrorMessage="1" sqref="F58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2" orientation="portrait" r:id="rId1"/>
  <rowBreaks count="2" manualBreakCount="2">
    <brk id="54" max="8" man="1"/>
    <brk id="75" max="8" man="1"/>
  </rowBreaks>
  <ignoredErrors>
    <ignoredError sqref="D68" twoDigitTextYear="1"/>
  </ignoredErrors>
  <legacyDrawing r:id="rId2"/>
  <oleObjects>
    <oleObject progId="Equation.DSMT4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PMS(input)</vt:lpstr>
      <vt:lpstr>PMS(calc_process)</vt:lpstr>
      <vt:lpstr>'PMS(calc_process)'!Print_Area</vt:lpstr>
      <vt:lpstr>'PMS(input)'!Print_Area</vt:lpstr>
    </vt:vector>
  </TitlesOfParts>
  <Company>三菱UFJリサーチ＆コンサルティング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Hayama Kazuyuki</cp:lastModifiedBy>
  <cp:lastPrinted>2015-03-01T08:12:08Z</cp:lastPrinted>
  <dcterms:created xsi:type="dcterms:W3CDTF">2012-01-13T02:28:29Z</dcterms:created>
  <dcterms:modified xsi:type="dcterms:W3CDTF">2015-03-01T08:17:19Z</dcterms:modified>
</cp:coreProperties>
</file>