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 yWindow="-15" windowWidth="15600" windowHeight="6060" tabRatio="587"/>
  </bookViews>
  <sheets>
    <sheet name="PMS(input)" sheetId="35" r:id="rId1"/>
    <sheet name="PMS(calc_process)" sheetId="36" r:id="rId2"/>
    <sheet name="CHP3 HP unit" sheetId="33" r:id="rId3"/>
  </sheets>
  <externalReferences>
    <externalReference r:id="rId4"/>
  </externalReferences>
  <definedNames>
    <definedName name="a">#REF!</definedName>
    <definedName name="aa">#REF!</definedName>
    <definedName name="b">#REF!</definedName>
    <definedName name="_xlnm.Print_Area" localSheetId="2">'CHP3 HP unit'!$A$1:$W$80</definedName>
    <definedName name="_xlnm.Print_Area" localSheetId="1">'PMS(calc_process)'!$A$1:$K$220</definedName>
    <definedName name="_xlnm.Print_Area" localSheetId="0">'PMS(input)'!$A$1:$L$86</definedName>
    <definedName name="v">#REF!</definedName>
    <definedName name="w">'[1]1-1_Exist_default_input'!#REF!</definedName>
    <definedName name="x">#REF!</definedName>
    <definedName name="z">#REF!</definedName>
    <definedName name="化石燃料種別1">#REF!</definedName>
    <definedName name="化石燃料種別2">#REF!</definedName>
    <definedName name="化石燃料種別3">#REF!</definedName>
    <definedName name="係数種別1">#REF!</definedName>
    <definedName name="係数種別2">#REF!</definedName>
    <definedName name="係数種別3">#REF!</definedName>
    <definedName name="種別">'[1]1-2_Exist_default_result'!$C$22:$C$23</definedName>
    <definedName name="種類">'[1]1-1_Exist_default_input'!#REF!</definedName>
    <definedName name="植物種別1">#REF!</definedName>
    <definedName name="植物種別3">#REF!</definedName>
  </definedNames>
  <calcPr calcId="145621"/>
</workbook>
</file>

<file path=xl/calcChain.xml><?xml version="1.0" encoding="utf-8"?>
<calcChain xmlns="http://schemas.openxmlformats.org/spreadsheetml/2006/main">
  <c r="K1" i="36" l="1"/>
  <c r="I212" i="36" l="1"/>
  <c r="I203" i="36"/>
  <c r="I194" i="36"/>
  <c r="I185" i="36"/>
  <c r="I176" i="36"/>
  <c r="I167" i="36"/>
  <c r="I158" i="36"/>
  <c r="I149" i="36"/>
  <c r="I140" i="36"/>
  <c r="I131" i="36"/>
  <c r="I122" i="36"/>
  <c r="I113" i="36"/>
  <c r="F54" i="35" l="1"/>
  <c r="L79" i="33"/>
  <c r="L59" i="33"/>
  <c r="L39" i="33"/>
  <c r="I213" i="36" l="1"/>
  <c r="I204" i="36"/>
  <c r="I195" i="36"/>
  <c r="I186" i="36"/>
  <c r="I177" i="36"/>
  <c r="I168" i="36"/>
  <c r="I159" i="36"/>
  <c r="I150" i="36"/>
  <c r="I141" i="36"/>
  <c r="I132" i="36"/>
  <c r="I123" i="36"/>
  <c r="I22" i="36"/>
  <c r="I211" i="36"/>
  <c r="I202" i="36"/>
  <c r="I193" i="36"/>
  <c r="I184" i="36"/>
  <c r="I175" i="36"/>
  <c r="I166" i="36"/>
  <c r="I157" i="36"/>
  <c r="I148" i="36"/>
  <c r="I139" i="36"/>
  <c r="I130" i="36"/>
  <c r="I121" i="36"/>
  <c r="I112" i="36"/>
  <c r="I56" i="36"/>
  <c r="I210" i="36"/>
  <c r="I201" i="36"/>
  <c r="I192" i="36"/>
  <c r="I183" i="36"/>
  <c r="I174" i="36"/>
  <c r="I165" i="36"/>
  <c r="I156" i="36"/>
  <c r="I147" i="36"/>
  <c r="I138" i="36"/>
  <c r="I120" i="36"/>
  <c r="I129" i="36"/>
  <c r="I128" i="36" s="1"/>
  <c r="I99" i="36"/>
  <c r="I92" i="36"/>
  <c r="I85" i="36"/>
  <c r="I78" i="36"/>
  <c r="I71" i="36"/>
  <c r="I64" i="36"/>
  <c r="I57" i="36"/>
  <c r="I50" i="36"/>
  <c r="I43" i="36"/>
  <c r="I36" i="36"/>
  <c r="I29" i="36"/>
  <c r="I98" i="36"/>
  <c r="I91" i="36"/>
  <c r="I84" i="36"/>
  <c r="I77" i="36"/>
  <c r="I70" i="36"/>
  <c r="I63" i="36"/>
  <c r="I49" i="36"/>
  <c r="I42" i="36"/>
  <c r="I35" i="36"/>
  <c r="I28" i="36"/>
  <c r="I208" i="36"/>
  <c r="I199" i="36"/>
  <c r="I190" i="36"/>
  <c r="I181" i="36"/>
  <c r="I172" i="36"/>
  <c r="I163" i="36"/>
  <c r="I154" i="36"/>
  <c r="I145" i="36"/>
  <c r="I136" i="36"/>
  <c r="I127" i="36"/>
  <c r="I118" i="36"/>
  <c r="I97" i="36"/>
  <c r="I90" i="36"/>
  <c r="I83" i="36"/>
  <c r="I76" i="36"/>
  <c r="I69" i="36"/>
  <c r="I62" i="36"/>
  <c r="I55" i="36"/>
  <c r="I48" i="36"/>
  <c r="I41" i="36"/>
  <c r="I34" i="36"/>
  <c r="I27" i="36"/>
  <c r="I20" i="36"/>
  <c r="I96" i="36"/>
  <c r="I89" i="36"/>
  <c r="I82" i="36"/>
  <c r="I75" i="36"/>
  <c r="I68" i="36"/>
  <c r="I61" i="36"/>
  <c r="I54" i="36"/>
  <c r="I47" i="36"/>
  <c r="I40" i="36"/>
  <c r="I33" i="36"/>
  <c r="I26" i="36"/>
  <c r="I19" i="36"/>
  <c r="I207" i="36"/>
  <c r="I206" i="36" s="1"/>
  <c r="I198" i="36"/>
  <c r="I197" i="36" s="1"/>
  <c r="I189" i="36"/>
  <c r="I188" i="36" s="1"/>
  <c r="I180" i="36"/>
  <c r="I179" i="36" s="1"/>
  <c r="I171" i="36"/>
  <c r="I170" i="36" s="1"/>
  <c r="I162" i="36"/>
  <c r="I161" i="36" s="1"/>
  <c r="I153" i="36"/>
  <c r="I152" i="36" s="1"/>
  <c r="I144" i="36"/>
  <c r="I143" i="36" s="1"/>
  <c r="I135" i="36"/>
  <c r="I134" i="36" s="1"/>
  <c r="I126" i="36"/>
  <c r="I125" i="36" s="1"/>
  <c r="I117" i="36"/>
  <c r="I116" i="36" s="1"/>
  <c r="I108" i="36"/>
  <c r="I95" i="36"/>
  <c r="I88" i="36"/>
  <c r="I74" i="36"/>
  <c r="I67" i="36"/>
  <c r="I60" i="36"/>
  <c r="I59" i="36" s="1"/>
  <c r="I58" i="36" s="1"/>
  <c r="I81" i="36"/>
  <c r="I80" i="36" s="1"/>
  <c r="I73" i="36"/>
  <c r="I72" i="36" s="1"/>
  <c r="I66" i="36"/>
  <c r="I53" i="36"/>
  <c r="I52" i="36" s="1"/>
  <c r="I51" i="36" s="1"/>
  <c r="I46" i="36"/>
  <c r="I39" i="36"/>
  <c r="I32" i="36"/>
  <c r="I25" i="36"/>
  <c r="I18" i="36"/>
  <c r="I94" i="36"/>
  <c r="I114" i="36"/>
  <c r="I111" i="36"/>
  <c r="I109" i="36"/>
  <c r="I21" i="36"/>
  <c r="I9" i="36"/>
  <c r="I104" i="36" s="1"/>
  <c r="I8" i="36"/>
  <c r="I103" i="36" s="1"/>
  <c r="I119" i="36" l="1"/>
  <c r="I115" i="36" s="1"/>
  <c r="I38" i="36"/>
  <c r="I37" i="36" s="1"/>
  <c r="I155" i="36"/>
  <c r="I87" i="36"/>
  <c r="I124" i="36"/>
  <c r="I146" i="36"/>
  <c r="I137" i="36"/>
  <c r="I133" i="36" s="1"/>
  <c r="I209" i="36"/>
  <c r="I205" i="36" s="1"/>
  <c r="I200" i="36"/>
  <c r="I196" i="36" s="1"/>
  <c r="I191" i="36"/>
  <c r="I187" i="36" s="1"/>
  <c r="I182" i="36"/>
  <c r="I178" i="36" s="1"/>
  <c r="I173" i="36"/>
  <c r="I164" i="36"/>
  <c r="I160" i="36" s="1"/>
  <c r="I169" i="36"/>
  <c r="I151" i="36"/>
  <c r="I142" i="36"/>
  <c r="I65" i="36"/>
  <c r="I79" i="36"/>
  <c r="I93" i="36"/>
  <c r="I86" i="36"/>
  <c r="I45" i="36"/>
  <c r="I44" i="36" s="1"/>
  <c r="I31" i="36"/>
  <c r="I30" i="36" s="1"/>
  <c r="I24" i="36"/>
  <c r="I23" i="36" s="1"/>
  <c r="I110" i="36"/>
  <c r="I107" i="36"/>
  <c r="I17" i="36"/>
  <c r="I16" i="36" s="1"/>
  <c r="I14" i="36"/>
  <c r="I13" i="36"/>
  <c r="M68" i="33"/>
  <c r="M69" i="33" s="1"/>
  <c r="M70" i="33" s="1"/>
  <c r="M71" i="33" s="1"/>
  <c r="M72" i="33" s="1"/>
  <c r="M73" i="33" s="1"/>
  <c r="M74" i="33" s="1"/>
  <c r="M75" i="33" s="1"/>
  <c r="M76" i="33" s="1"/>
  <c r="M77" i="33" s="1"/>
  <c r="M78" i="33" s="1"/>
  <c r="M79" i="33" s="1"/>
  <c r="M48" i="33"/>
  <c r="M49" i="33" s="1"/>
  <c r="M50" i="33" s="1"/>
  <c r="M51" i="33" s="1"/>
  <c r="M52" i="33" s="1"/>
  <c r="M53" i="33" s="1"/>
  <c r="M54" i="33" s="1"/>
  <c r="M55" i="33" s="1"/>
  <c r="M56" i="33" s="1"/>
  <c r="M57" i="33" s="1"/>
  <c r="M58" i="33" s="1"/>
  <c r="M59" i="33" s="1"/>
  <c r="M29" i="33"/>
  <c r="M30" i="33" s="1"/>
  <c r="M31" i="33" s="1"/>
  <c r="M32" i="33" s="1"/>
  <c r="M33" i="33" s="1"/>
  <c r="M34" i="33" s="1"/>
  <c r="M35" i="33" s="1"/>
  <c r="M36" i="33" s="1"/>
  <c r="M37" i="33" s="1"/>
  <c r="M38" i="33" s="1"/>
  <c r="M39" i="33" s="1"/>
  <c r="I15" i="36" l="1"/>
  <c r="I12" i="36" s="1"/>
  <c r="I11" i="36" s="1"/>
  <c r="I106" i="36"/>
  <c r="I105" i="36" s="1"/>
  <c r="C69" i="33"/>
  <c r="C70" i="33" s="1"/>
  <c r="C71" i="33" s="1"/>
  <c r="C72" i="33" s="1"/>
  <c r="C73" i="33" s="1"/>
  <c r="C74" i="33" s="1"/>
  <c r="C49" i="33"/>
  <c r="C50" i="33" s="1"/>
  <c r="C51" i="33" s="1"/>
  <c r="C52" i="33" s="1"/>
  <c r="C53" i="33" s="1"/>
  <c r="C54" i="33" s="1"/>
  <c r="P79" i="33"/>
  <c r="P78" i="33"/>
  <c r="F78" i="33"/>
  <c r="P77" i="33"/>
  <c r="F77" i="33"/>
  <c r="P76" i="33"/>
  <c r="F76" i="33"/>
  <c r="P75" i="33"/>
  <c r="F75" i="33"/>
  <c r="P74" i="33"/>
  <c r="P73" i="33"/>
  <c r="P72" i="33"/>
  <c r="P71" i="33"/>
  <c r="P70" i="33"/>
  <c r="P69" i="33"/>
  <c r="F69" i="33"/>
  <c r="F70" i="33" s="1"/>
  <c r="F71" i="33" s="1"/>
  <c r="F72" i="33" s="1"/>
  <c r="F73" i="33" s="1"/>
  <c r="F74" i="33" s="1"/>
  <c r="D69" i="33"/>
  <c r="D70" i="33" s="1"/>
  <c r="D71" i="33" s="1"/>
  <c r="D72" i="33" s="1"/>
  <c r="D73" i="33" s="1"/>
  <c r="D74" i="33" s="1"/>
  <c r="D75" i="33" s="1"/>
  <c r="D76" i="33" s="1"/>
  <c r="D77" i="33" s="1"/>
  <c r="D78" i="33" s="1"/>
  <c r="D79" i="33" s="1"/>
  <c r="P68" i="33"/>
  <c r="H68" i="33"/>
  <c r="K68" i="33" s="1"/>
  <c r="G68" i="33"/>
  <c r="P59" i="33"/>
  <c r="P58" i="33"/>
  <c r="F58" i="33"/>
  <c r="P57" i="33"/>
  <c r="F57" i="33"/>
  <c r="P56" i="33"/>
  <c r="F56" i="33"/>
  <c r="P55" i="33"/>
  <c r="F55" i="33"/>
  <c r="P54" i="33"/>
  <c r="P53" i="33"/>
  <c r="P52" i="33"/>
  <c r="P51" i="33"/>
  <c r="P50" i="33"/>
  <c r="P49" i="33"/>
  <c r="F49" i="33"/>
  <c r="F50" i="33" s="1"/>
  <c r="F51" i="33" s="1"/>
  <c r="F52" i="33" s="1"/>
  <c r="F53" i="33" s="1"/>
  <c r="F54" i="33" s="1"/>
  <c r="D49" i="33"/>
  <c r="D50" i="33" s="1"/>
  <c r="D51" i="33" s="1"/>
  <c r="D52" i="33" s="1"/>
  <c r="D53" i="33" s="1"/>
  <c r="D54" i="33" s="1"/>
  <c r="D55" i="33" s="1"/>
  <c r="D56" i="33" s="1"/>
  <c r="D57" i="33" s="1"/>
  <c r="D58" i="33" s="1"/>
  <c r="D59" i="33" s="1"/>
  <c r="P48" i="33"/>
  <c r="H48" i="33"/>
  <c r="K48" i="33" s="1"/>
  <c r="G48" i="33"/>
  <c r="G28" i="33"/>
  <c r="H28" i="33"/>
  <c r="K28" i="33" s="1"/>
  <c r="P29" i="33"/>
  <c r="P30" i="33"/>
  <c r="P31" i="33"/>
  <c r="P32" i="33"/>
  <c r="P33" i="33"/>
  <c r="P34" i="33"/>
  <c r="P35" i="33"/>
  <c r="P36" i="33"/>
  <c r="P37" i="33"/>
  <c r="P38" i="33"/>
  <c r="P39" i="33"/>
  <c r="P28" i="33"/>
  <c r="F38" i="33"/>
  <c r="F37" i="33"/>
  <c r="F36" i="33"/>
  <c r="F35" i="33"/>
  <c r="F29" i="33"/>
  <c r="F30" i="33" s="1"/>
  <c r="F31" i="33" s="1"/>
  <c r="F32" i="33" s="1"/>
  <c r="F33" i="33" s="1"/>
  <c r="F34" i="33" s="1"/>
  <c r="C29" i="33"/>
  <c r="C30" i="33" s="1"/>
  <c r="C31" i="33" s="1"/>
  <c r="C32" i="33" s="1"/>
  <c r="C33" i="33" s="1"/>
  <c r="D29" i="33"/>
  <c r="D30" i="33" s="1"/>
  <c r="D31" i="33" s="1"/>
  <c r="D32" i="33" s="1"/>
  <c r="D33" i="33" s="1"/>
  <c r="D34" i="33" s="1"/>
  <c r="D35" i="33" s="1"/>
  <c r="D36" i="33" s="1"/>
  <c r="D37" i="33" s="1"/>
  <c r="D38" i="33" s="1"/>
  <c r="D39" i="33" s="1"/>
  <c r="G39" i="33" s="1"/>
  <c r="I102" i="36" l="1"/>
  <c r="I101" i="36" s="1"/>
  <c r="I6" i="36" s="1"/>
  <c r="B81" i="35" s="1"/>
  <c r="J68" i="33"/>
  <c r="J48" i="33"/>
  <c r="R68" i="33"/>
  <c r="G79" i="33"/>
  <c r="H79" i="33"/>
  <c r="K79" i="33" s="1"/>
  <c r="R79" i="33" s="1"/>
  <c r="G70" i="33"/>
  <c r="H70" i="33"/>
  <c r="K70" i="33" s="1"/>
  <c r="R70" i="33" s="1"/>
  <c r="G69" i="33"/>
  <c r="H69" i="33"/>
  <c r="K69" i="33" s="1"/>
  <c r="R69" i="33" s="1"/>
  <c r="R48" i="33"/>
  <c r="G59" i="33"/>
  <c r="H59" i="33"/>
  <c r="K59" i="33" s="1"/>
  <c r="R59" i="33" s="1"/>
  <c r="G50" i="33"/>
  <c r="H50" i="33"/>
  <c r="K50" i="33" s="1"/>
  <c r="R50" i="33" s="1"/>
  <c r="H49" i="33"/>
  <c r="K49" i="33" s="1"/>
  <c r="R49" i="33" s="1"/>
  <c r="G49" i="33"/>
  <c r="G33" i="33"/>
  <c r="R28" i="33"/>
  <c r="J28" i="33"/>
  <c r="H39" i="33"/>
  <c r="K39" i="33" s="1"/>
  <c r="R39" i="33" s="1"/>
  <c r="H33" i="33"/>
  <c r="K33" i="33" s="1"/>
  <c r="R33" i="33" s="1"/>
  <c r="H32" i="33"/>
  <c r="K32" i="33" s="1"/>
  <c r="R32" i="33" s="1"/>
  <c r="H31" i="33"/>
  <c r="K31" i="33" s="1"/>
  <c r="R31" i="33" s="1"/>
  <c r="H30" i="33"/>
  <c r="K30" i="33" s="1"/>
  <c r="R30" i="33" s="1"/>
  <c r="H29" i="33"/>
  <c r="K29" i="33" s="1"/>
  <c r="R29" i="33" s="1"/>
  <c r="G32" i="33"/>
  <c r="J32" i="33" s="1"/>
  <c r="Q32" i="33" s="1"/>
  <c r="G31" i="33"/>
  <c r="J31" i="33" s="1"/>
  <c r="Q31" i="33" s="1"/>
  <c r="G30" i="33"/>
  <c r="J30" i="33" s="1"/>
  <c r="Q30" i="33" s="1"/>
  <c r="G29" i="33"/>
  <c r="J29" i="33" s="1"/>
  <c r="Q29" i="33" s="1"/>
  <c r="C34" i="33"/>
  <c r="Q28" i="33" l="1"/>
  <c r="Q68" i="33"/>
  <c r="Q48" i="33"/>
  <c r="J49" i="33"/>
  <c r="Q49" i="33" s="1"/>
  <c r="J70" i="33"/>
  <c r="Q70" i="33" s="1"/>
  <c r="J69" i="33"/>
  <c r="Q69" i="33" s="1"/>
  <c r="H71" i="33"/>
  <c r="K71" i="33" s="1"/>
  <c r="R71" i="33" s="1"/>
  <c r="G71" i="33"/>
  <c r="J79" i="33"/>
  <c r="Q79" i="33" s="1"/>
  <c r="J50" i="33"/>
  <c r="Q50" i="33" s="1"/>
  <c r="G51" i="33"/>
  <c r="H51" i="33"/>
  <c r="K51" i="33" s="1"/>
  <c r="R51" i="33" s="1"/>
  <c r="J59" i="33"/>
  <c r="Q59" i="33" s="1"/>
  <c r="G34" i="33"/>
  <c r="H34" i="33"/>
  <c r="K34" i="33" s="1"/>
  <c r="R34" i="33" s="1"/>
  <c r="J33" i="33"/>
  <c r="Q33" i="33" s="1"/>
  <c r="J39" i="33"/>
  <c r="Q39" i="33" s="1"/>
  <c r="J34" i="33" l="1"/>
  <c r="Q34" i="33" s="1"/>
  <c r="J51" i="33"/>
  <c r="Q51" i="33" s="1"/>
  <c r="J71" i="33"/>
  <c r="Q71" i="33" s="1"/>
  <c r="H72" i="33"/>
  <c r="K72" i="33" s="1"/>
  <c r="R72" i="33" s="1"/>
  <c r="G72" i="33"/>
  <c r="H52" i="33"/>
  <c r="K52" i="33" s="1"/>
  <c r="R52" i="33" s="1"/>
  <c r="G52" i="33"/>
  <c r="G35" i="33"/>
  <c r="H35" i="33"/>
  <c r="K35" i="33" s="1"/>
  <c r="R35" i="33" s="1"/>
  <c r="J52" i="33" l="1"/>
  <c r="Q52" i="33" s="1"/>
  <c r="J35" i="33"/>
  <c r="J72" i="33"/>
  <c r="Q72" i="33" s="1"/>
  <c r="G73" i="33"/>
  <c r="H73" i="33"/>
  <c r="K73" i="33" s="1"/>
  <c r="R73" i="33" s="1"/>
  <c r="G53" i="33"/>
  <c r="H53" i="33"/>
  <c r="K53" i="33" s="1"/>
  <c r="R53" i="33" s="1"/>
  <c r="G36" i="33"/>
  <c r="H36" i="33"/>
  <c r="K36" i="33" s="1"/>
  <c r="R36" i="33" s="1"/>
  <c r="Q35" i="33" l="1"/>
  <c r="J36" i="33"/>
  <c r="Q36" i="33" s="1"/>
  <c r="J73" i="33"/>
  <c r="Q73" i="33" s="1"/>
  <c r="G74" i="33"/>
  <c r="H74" i="33"/>
  <c r="K74" i="33" s="1"/>
  <c r="R74" i="33" s="1"/>
  <c r="G54" i="33"/>
  <c r="H54" i="33"/>
  <c r="K54" i="33" s="1"/>
  <c r="R54" i="33" s="1"/>
  <c r="J53" i="33"/>
  <c r="G37" i="33"/>
  <c r="H37" i="33"/>
  <c r="K37" i="33" s="1"/>
  <c r="R37" i="33" s="1"/>
  <c r="Q53" i="33" l="1"/>
  <c r="J37" i="33"/>
  <c r="Q37" i="33" s="1"/>
  <c r="G75" i="33"/>
  <c r="H75" i="33"/>
  <c r="K75" i="33" s="1"/>
  <c r="R75" i="33" s="1"/>
  <c r="J74" i="33"/>
  <c r="Q74" i="33" s="1"/>
  <c r="J54" i="33"/>
  <c r="Q54" i="33" s="1"/>
  <c r="G55" i="33"/>
  <c r="H55" i="33"/>
  <c r="K55" i="33" s="1"/>
  <c r="R55" i="33" s="1"/>
  <c r="G38" i="33"/>
  <c r="H38" i="33"/>
  <c r="K38" i="33" s="1"/>
  <c r="R38" i="33" l="1"/>
  <c r="R40" i="33" s="1"/>
  <c r="V32" i="33" s="1"/>
  <c r="V35" i="33" s="1"/>
  <c r="K40" i="33"/>
  <c r="J38" i="33"/>
  <c r="Q38" i="33" s="1"/>
  <c r="Q40" i="33" s="1"/>
  <c r="V28" i="33" s="1"/>
  <c r="V31" i="33" s="1"/>
  <c r="V36" i="33" s="1"/>
  <c r="J55" i="33"/>
  <c r="Q55" i="33" s="1"/>
  <c r="J75" i="33"/>
  <c r="Q75" i="33" s="1"/>
  <c r="H76" i="33"/>
  <c r="K76" i="33" s="1"/>
  <c r="R76" i="33" s="1"/>
  <c r="G76" i="33"/>
  <c r="H56" i="33"/>
  <c r="K56" i="33" s="1"/>
  <c r="R56" i="33" s="1"/>
  <c r="G56" i="33"/>
  <c r="J40" i="33" l="1"/>
  <c r="J76" i="33"/>
  <c r="Q76" i="33" s="1"/>
  <c r="J56" i="33"/>
  <c r="Q56" i="33" s="1"/>
  <c r="G77" i="33"/>
  <c r="H77" i="33"/>
  <c r="K77" i="33" s="1"/>
  <c r="R77" i="33" s="1"/>
  <c r="G57" i="33"/>
  <c r="H57" i="33"/>
  <c r="K57" i="33" s="1"/>
  <c r="R57" i="33" s="1"/>
  <c r="J77" i="33" l="1"/>
  <c r="Q77" i="33" s="1"/>
  <c r="G78" i="33"/>
  <c r="H78" i="33"/>
  <c r="K78" i="33" s="1"/>
  <c r="J57" i="33"/>
  <c r="Q57" i="33" s="1"/>
  <c r="G58" i="33"/>
  <c r="H58" i="33"/>
  <c r="K58" i="33" s="1"/>
  <c r="R58" i="33" l="1"/>
  <c r="R60" i="33" s="1"/>
  <c r="V52" i="33" s="1"/>
  <c r="V55" i="33" s="1"/>
  <c r="Z55" i="33" s="1"/>
  <c r="K60" i="33"/>
  <c r="R78" i="33"/>
  <c r="R80" i="33" s="1"/>
  <c r="V72" i="33" s="1"/>
  <c r="V75" i="33" s="1"/>
  <c r="K80" i="33"/>
  <c r="J78" i="33"/>
  <c r="J58" i="33"/>
  <c r="Q58" i="33" l="1"/>
  <c r="Q60" i="33" s="1"/>
  <c r="V48" i="33" s="1"/>
  <c r="V51" i="33" s="1"/>
  <c r="Z51" i="33" s="1"/>
  <c r="J60" i="33"/>
  <c r="Q78" i="33"/>
  <c r="Q80" i="33" s="1"/>
  <c r="V68" i="33" s="1"/>
  <c r="V71" i="33" s="1"/>
  <c r="V76" i="33" s="1"/>
  <c r="J80" i="33"/>
  <c r="V56" i="33" l="1"/>
  <c r="Z56" i="33" s="1"/>
</calcChain>
</file>

<file path=xl/sharedStrings.xml><?xml version="1.0" encoding="utf-8"?>
<sst xmlns="http://schemas.openxmlformats.org/spreadsheetml/2006/main" count="1149" uniqueCount="389">
  <si>
    <r>
      <t>PE</t>
    </r>
    <r>
      <rPr>
        <vertAlign val="subscript"/>
        <sz val="11"/>
        <color indexed="8"/>
        <rFont val="Arial"/>
        <family val="2"/>
      </rPr>
      <t>y</t>
    </r>
    <phoneticPr fontId="3"/>
  </si>
  <si>
    <r>
      <t>tCO</t>
    </r>
    <r>
      <rPr>
        <vertAlign val="subscript"/>
        <sz val="11"/>
        <color indexed="8"/>
        <rFont val="Arial"/>
        <family val="2"/>
      </rPr>
      <t>2</t>
    </r>
    <r>
      <rPr>
        <sz val="11"/>
        <color indexed="8"/>
        <rFont val="Arial"/>
        <family val="2"/>
      </rPr>
      <t>/y</t>
    </r>
    <phoneticPr fontId="3"/>
  </si>
  <si>
    <r>
      <t>ER</t>
    </r>
    <r>
      <rPr>
        <vertAlign val="subscript"/>
        <sz val="11"/>
        <color indexed="8"/>
        <rFont val="Arial"/>
        <family val="2"/>
      </rPr>
      <t>y</t>
    </r>
    <phoneticPr fontId="3"/>
  </si>
  <si>
    <t>Value</t>
    <phoneticPr fontId="3"/>
  </si>
  <si>
    <t>Units</t>
    <phoneticPr fontId="3"/>
  </si>
  <si>
    <t>1. Calculations for emission reductions</t>
    <phoneticPr fontId="3"/>
  </si>
  <si>
    <t>2. Selected default values, etc.</t>
    <phoneticPr fontId="3"/>
  </si>
  <si>
    <t>3. Calculations for reference emissions</t>
    <phoneticPr fontId="3"/>
  </si>
  <si>
    <t>4. Calculations of the project emissions</t>
    <phoneticPr fontId="3"/>
  </si>
  <si>
    <t>Fuel type</t>
    <phoneticPr fontId="3"/>
  </si>
  <si>
    <t>Parameter</t>
  </si>
  <si>
    <t>[List of Default Values]</t>
    <phoneticPr fontId="3"/>
  </si>
  <si>
    <t>Emission reductions during the period of year y</t>
    <phoneticPr fontId="3"/>
  </si>
  <si>
    <t>Project emissions during the period of year y</t>
    <phoneticPr fontId="3"/>
  </si>
  <si>
    <r>
      <t xml:space="preserve">Table3: </t>
    </r>
    <r>
      <rPr>
        <b/>
        <i/>
        <sz val="14"/>
        <color indexed="8"/>
        <rFont val="Arial"/>
        <family val="2"/>
      </rPr>
      <t>Ex-ante</t>
    </r>
    <r>
      <rPr>
        <b/>
        <sz val="14"/>
        <color indexed="8"/>
        <rFont val="Arial"/>
        <family val="2"/>
      </rPr>
      <t xml:space="preserve"> estimation of CO</t>
    </r>
    <r>
      <rPr>
        <b/>
        <vertAlign val="subscript"/>
        <sz val="14"/>
        <color indexed="8"/>
        <rFont val="Arial"/>
        <family val="2"/>
      </rPr>
      <t>2</t>
    </r>
    <r>
      <rPr>
        <b/>
        <sz val="14"/>
        <color indexed="8"/>
        <rFont val="Arial"/>
        <family val="2"/>
      </rPr>
      <t xml:space="preserve"> emission reductions</t>
    </r>
    <phoneticPr fontId="3"/>
  </si>
  <si>
    <t>[Monitoring option]</t>
    <phoneticPr fontId="3"/>
  </si>
  <si>
    <t>(a)</t>
    <phoneticPr fontId="3"/>
  </si>
  <si>
    <t>(b)</t>
    <phoneticPr fontId="3"/>
  </si>
  <si>
    <t>(c)</t>
    <phoneticPr fontId="3"/>
  </si>
  <si>
    <t>(d)</t>
    <phoneticPr fontId="3"/>
  </si>
  <si>
    <t>(e)</t>
    <phoneticPr fontId="3"/>
  </si>
  <si>
    <t>(f)</t>
    <phoneticPr fontId="3"/>
  </si>
  <si>
    <t>(g)</t>
    <phoneticPr fontId="3"/>
  </si>
  <si>
    <t>(h)</t>
    <phoneticPr fontId="3"/>
  </si>
  <si>
    <t>(i)</t>
    <phoneticPr fontId="3"/>
  </si>
  <si>
    <t>(j)</t>
    <phoneticPr fontId="3"/>
  </si>
  <si>
    <t>Monitoring point No.</t>
    <phoneticPr fontId="3"/>
  </si>
  <si>
    <t>Parameters</t>
    <phoneticPr fontId="3"/>
  </si>
  <si>
    <t>Description of data</t>
    <phoneticPr fontId="3"/>
  </si>
  <si>
    <t>Estimated Values</t>
    <phoneticPr fontId="3"/>
  </si>
  <si>
    <t>Monitoring option</t>
    <phoneticPr fontId="3"/>
  </si>
  <si>
    <t>Source of data</t>
    <phoneticPr fontId="3"/>
  </si>
  <si>
    <t>Measurement methods and procedures</t>
    <phoneticPr fontId="3"/>
  </si>
  <si>
    <t>Monitoring frequency</t>
    <phoneticPr fontId="3"/>
  </si>
  <si>
    <t>Other comments</t>
    <phoneticPr fontId="3"/>
  </si>
  <si>
    <t>Option B</t>
    <phoneticPr fontId="3"/>
  </si>
  <si>
    <t>Option A</t>
    <phoneticPr fontId="3"/>
  </si>
  <si>
    <t>Based on public data which is measured by entities other than the project participants (Data used: publicly recognized data such as statistical data and specifications)</t>
    <phoneticPr fontId="3"/>
  </si>
  <si>
    <t>Based on the amount of transaction which is measured directly using measuring equipments (Data used: commercial evidence such as invoices)</t>
    <phoneticPr fontId="3"/>
  </si>
  <si>
    <t>Option C</t>
    <phoneticPr fontId="3"/>
  </si>
  <si>
    <t>Based on the actual measurement using measuring equipments (Data used: measured values)</t>
    <phoneticPr fontId="3"/>
  </si>
  <si>
    <r>
      <t>CO</t>
    </r>
    <r>
      <rPr>
        <b/>
        <vertAlign val="subscript"/>
        <sz val="14"/>
        <color indexed="9"/>
        <rFont val="Arial"/>
        <family val="2"/>
      </rPr>
      <t>2</t>
    </r>
    <r>
      <rPr>
        <b/>
        <sz val="14"/>
        <color indexed="9"/>
        <rFont val="Arial"/>
        <family val="2"/>
      </rPr>
      <t xml:space="preserve"> emission reductions</t>
    </r>
    <phoneticPr fontId="3"/>
  </si>
  <si>
    <r>
      <t>tCO</t>
    </r>
    <r>
      <rPr>
        <vertAlign val="subscript"/>
        <sz val="14"/>
        <color indexed="8"/>
        <rFont val="Arial"/>
        <family val="2"/>
      </rPr>
      <t>2</t>
    </r>
    <r>
      <rPr>
        <sz val="14"/>
        <color indexed="8"/>
        <rFont val="Arial"/>
        <family val="2"/>
      </rPr>
      <t>/y</t>
    </r>
    <phoneticPr fontId="3"/>
  </si>
  <si>
    <t>JCM_MN_F_PMS_ver01.0</t>
    <phoneticPr fontId="3"/>
  </si>
  <si>
    <r>
      <t xml:space="preserve">Joint Crediting Mechanism Proposed Methodology Spreadsheet Form (input sheet) </t>
    </r>
    <r>
      <rPr>
        <b/>
        <sz val="12"/>
        <color indexed="9"/>
        <rFont val="Arial"/>
        <family val="2"/>
      </rPr>
      <t xml:space="preserve">[Attachment to Proposed Methodology Form]  </t>
    </r>
    <phoneticPr fontId="3"/>
  </si>
  <si>
    <t xml:space="preserve">[Attachment to Proposed Methodology Form]  </t>
    <phoneticPr fontId="3"/>
  </si>
  <si>
    <t>Joint Crediting Mechanism Proposed Methodology Spreadsheet Form (Calculation Process Sheet)</t>
    <phoneticPr fontId="3"/>
  </si>
  <si>
    <r>
      <t xml:space="preserve">Table 1: Parameters to be monitored </t>
    </r>
    <r>
      <rPr>
        <b/>
        <i/>
        <sz val="14"/>
        <color indexed="8"/>
        <rFont val="Arial"/>
        <family val="2"/>
      </rPr>
      <t>ex post</t>
    </r>
    <r>
      <rPr>
        <b/>
        <i/>
        <sz val="14"/>
        <color rgb="FFFF0000"/>
        <rFont val="Arial"/>
        <family val="2"/>
      </rPr>
      <t xml:space="preserve"> </t>
    </r>
    <phoneticPr fontId="3"/>
  </si>
  <si>
    <t>Fraction</t>
    <phoneticPr fontId="3"/>
  </si>
  <si>
    <r>
      <t xml:space="preserve">Table 2: Project-specific parameters to be fixed </t>
    </r>
    <r>
      <rPr>
        <b/>
        <i/>
        <sz val="14"/>
        <color indexed="8"/>
        <rFont val="Arial"/>
        <family val="2"/>
      </rPr>
      <t>ex ante</t>
    </r>
    <phoneticPr fontId="3"/>
  </si>
  <si>
    <r>
      <t>W/m</t>
    </r>
    <r>
      <rPr>
        <vertAlign val="superscript"/>
        <sz val="14"/>
        <color rgb="FFFF0000"/>
        <rFont val="Arial"/>
        <family val="2"/>
      </rPr>
      <t>2</t>
    </r>
    <phoneticPr fontId="3"/>
  </si>
  <si>
    <r>
      <t>m</t>
    </r>
    <r>
      <rPr>
        <vertAlign val="superscript"/>
        <sz val="14"/>
        <color rgb="FFFF0000"/>
        <rFont val="Arial"/>
        <family val="2"/>
      </rPr>
      <t>2</t>
    </r>
    <phoneticPr fontId="3"/>
  </si>
  <si>
    <r>
      <t>CO</t>
    </r>
    <r>
      <rPr>
        <vertAlign val="subscript"/>
        <sz val="11"/>
        <color indexed="8"/>
        <rFont val="Arial"/>
        <family val="2"/>
      </rPr>
      <t>2</t>
    </r>
    <r>
      <rPr>
        <sz val="11"/>
        <color indexed="8"/>
        <rFont val="Arial"/>
        <family val="2"/>
      </rPr>
      <t xml:space="preserve"> Emission factor of coal (EF</t>
    </r>
    <r>
      <rPr>
        <vertAlign val="subscript"/>
        <sz val="11"/>
        <color indexed="8"/>
        <rFont val="Arial"/>
        <family val="2"/>
      </rPr>
      <t>CO2,coal</t>
    </r>
    <r>
      <rPr>
        <sz val="11"/>
        <color indexed="8"/>
        <rFont val="Arial"/>
        <family val="2"/>
      </rPr>
      <t>)</t>
    </r>
    <phoneticPr fontId="3"/>
  </si>
  <si>
    <r>
      <t>tCO</t>
    </r>
    <r>
      <rPr>
        <vertAlign val="subscript"/>
        <sz val="11"/>
        <color indexed="8"/>
        <rFont val="Arial"/>
        <family val="2"/>
      </rPr>
      <t>2</t>
    </r>
    <r>
      <rPr>
        <sz val="11"/>
        <color indexed="8"/>
        <rFont val="Arial"/>
        <family val="2"/>
      </rPr>
      <t>/GJ</t>
    </r>
    <phoneticPr fontId="3"/>
  </si>
  <si>
    <r>
      <t>EF</t>
    </r>
    <r>
      <rPr>
        <vertAlign val="subscript"/>
        <sz val="11"/>
        <color indexed="8"/>
        <rFont val="Arial"/>
        <family val="2"/>
      </rPr>
      <t>CO2,coal:</t>
    </r>
    <phoneticPr fontId="3"/>
  </si>
  <si>
    <r>
      <rPr>
        <sz val="11"/>
        <color indexed="8"/>
        <rFont val="Symbol"/>
        <family val="1"/>
        <charset val="2"/>
      </rPr>
      <t>h</t>
    </r>
    <r>
      <rPr>
        <vertAlign val="subscript"/>
        <sz val="11"/>
        <color indexed="8"/>
        <rFont val="Arial"/>
        <family val="2"/>
      </rPr>
      <t>boiler</t>
    </r>
    <phoneticPr fontId="3"/>
  </si>
  <si>
    <r>
      <t>RE</t>
    </r>
    <r>
      <rPr>
        <vertAlign val="subscript"/>
        <sz val="11"/>
        <color indexed="8"/>
        <rFont val="Arial"/>
        <family val="2"/>
      </rPr>
      <t>y</t>
    </r>
    <phoneticPr fontId="3"/>
  </si>
  <si>
    <t>Boiler efficiency</t>
    <phoneticPr fontId="3"/>
  </si>
  <si>
    <t>hours</t>
    <phoneticPr fontId="3"/>
  </si>
  <si>
    <t>Daily</t>
    <phoneticPr fontId="3"/>
  </si>
  <si>
    <t>mm</t>
    <phoneticPr fontId="3"/>
  </si>
  <si>
    <r>
      <t>Boiler efficiency (</t>
    </r>
    <r>
      <rPr>
        <sz val="11"/>
        <color indexed="8"/>
        <rFont val="Symbol"/>
        <family val="1"/>
        <charset val="2"/>
      </rPr>
      <t>h</t>
    </r>
    <r>
      <rPr>
        <vertAlign val="subscript"/>
        <sz val="11"/>
        <color indexed="8"/>
        <rFont val="Arial"/>
        <family val="2"/>
      </rPr>
      <t>boiler</t>
    </r>
    <r>
      <rPr>
        <sz val="11"/>
        <color indexed="8"/>
        <rFont val="Arial"/>
        <family val="2"/>
      </rPr>
      <t>)</t>
    </r>
    <phoneticPr fontId="3"/>
  </si>
  <si>
    <t>Reference emissions during the period of year y</t>
    <phoneticPr fontId="3"/>
  </si>
  <si>
    <r>
      <t>CO</t>
    </r>
    <r>
      <rPr>
        <vertAlign val="subscript"/>
        <sz val="11"/>
        <color indexed="8"/>
        <rFont val="Arial"/>
        <family val="2"/>
      </rPr>
      <t>2</t>
    </r>
    <r>
      <rPr>
        <sz val="11"/>
        <color indexed="8"/>
        <rFont val="Arial"/>
        <family val="2"/>
      </rPr>
      <t xml:space="preserve"> Emission factor of coal</t>
    </r>
    <phoneticPr fontId="3"/>
  </si>
  <si>
    <t>CO2 Emission factor of coal</t>
    <phoneticPr fontId="3"/>
  </si>
  <si>
    <t>Drawing for design according to the thermal power plant</t>
    <phoneticPr fontId="3"/>
  </si>
  <si>
    <r>
      <t xml:space="preserve">Total reference radiation quantity during the period of year </t>
    </r>
    <r>
      <rPr>
        <i/>
        <sz val="11"/>
        <color indexed="8"/>
        <rFont val="Arial"/>
        <family val="2"/>
      </rPr>
      <t>y</t>
    </r>
    <r>
      <rPr>
        <sz val="11"/>
        <color indexed="8"/>
        <rFont val="Arial"/>
        <family val="2"/>
      </rPr>
      <t xml:space="preserve"> </t>
    </r>
    <phoneticPr fontId="3"/>
  </si>
  <si>
    <r>
      <t>QR</t>
    </r>
    <r>
      <rPr>
        <vertAlign val="subscript"/>
        <sz val="11"/>
        <color indexed="8"/>
        <rFont val="Arial"/>
        <family val="2"/>
      </rPr>
      <t>RE,y</t>
    </r>
    <phoneticPr fontId="3"/>
  </si>
  <si>
    <r>
      <t>m</t>
    </r>
    <r>
      <rPr>
        <vertAlign val="superscript"/>
        <sz val="11"/>
        <color indexed="8"/>
        <rFont val="Arial"/>
        <family val="2"/>
      </rPr>
      <t>2</t>
    </r>
    <phoneticPr fontId="3"/>
  </si>
  <si>
    <t>GJ/y</t>
    <phoneticPr fontId="3"/>
  </si>
  <si>
    <r>
      <rPr>
        <i/>
        <sz val="14"/>
        <color rgb="FFFF0000"/>
        <rFont val="Arial"/>
        <family val="2"/>
      </rPr>
      <t>qR</t>
    </r>
    <r>
      <rPr>
        <i/>
        <vertAlign val="subscript"/>
        <sz val="14"/>
        <color rgb="FFFF0000"/>
        <rFont val="Arial"/>
        <family val="2"/>
      </rPr>
      <t>RE</t>
    </r>
    <phoneticPr fontId="3"/>
  </si>
  <si>
    <r>
      <t>W/m</t>
    </r>
    <r>
      <rPr>
        <vertAlign val="superscript"/>
        <sz val="11"/>
        <color indexed="8"/>
        <rFont val="Arial"/>
        <family val="2"/>
      </rPr>
      <t>2</t>
    </r>
    <phoneticPr fontId="3"/>
  </si>
  <si>
    <r>
      <t xml:space="preserve">Total project radiation quantity during the period of year </t>
    </r>
    <r>
      <rPr>
        <i/>
        <sz val="11"/>
        <color indexed="8"/>
        <rFont val="Arial"/>
        <family val="2"/>
      </rPr>
      <t>y</t>
    </r>
    <r>
      <rPr>
        <sz val="11"/>
        <color indexed="8"/>
        <rFont val="Arial"/>
        <family val="2"/>
      </rPr>
      <t xml:space="preserve"> </t>
    </r>
    <phoneticPr fontId="3"/>
  </si>
  <si>
    <t xml:space="preserve">Project radiation quantity on main steam pipe line No. 1 during the period of year y </t>
    <phoneticPr fontId="3"/>
  </si>
  <si>
    <r>
      <t>QR</t>
    </r>
    <r>
      <rPr>
        <vertAlign val="subscript"/>
        <sz val="11"/>
        <color indexed="8"/>
        <rFont val="Arial"/>
        <family val="2"/>
      </rPr>
      <t>PJ,y</t>
    </r>
    <phoneticPr fontId="3"/>
  </si>
  <si>
    <r>
      <t>QR(1)</t>
    </r>
    <r>
      <rPr>
        <vertAlign val="subscript"/>
        <sz val="11"/>
        <color indexed="8"/>
        <rFont val="Arial"/>
        <family val="2"/>
      </rPr>
      <t>PJ,y</t>
    </r>
    <phoneticPr fontId="3"/>
  </si>
  <si>
    <t xml:space="preserve">Project radiation quantity on main steam pipe line No. 2 during the period of year y </t>
    <phoneticPr fontId="3"/>
  </si>
  <si>
    <r>
      <t>QR(2)</t>
    </r>
    <r>
      <rPr>
        <vertAlign val="subscript"/>
        <sz val="11"/>
        <color indexed="8"/>
        <rFont val="Arial"/>
        <family val="2"/>
      </rPr>
      <t>PJ,y</t>
    </r>
    <phoneticPr fontId="3"/>
  </si>
  <si>
    <t>hours/y</t>
    <phoneticPr fontId="3"/>
  </si>
  <si>
    <t>Plant record by the themal power plant (Daily recorded sheet)</t>
    <phoneticPr fontId="3"/>
  </si>
  <si>
    <t>According to the Feasibility Study in FY2014</t>
    <phoneticPr fontId="3"/>
  </si>
  <si>
    <t>Equipment specification according to the thermal power plant</t>
    <phoneticPr fontId="3"/>
  </si>
  <si>
    <r>
      <t>EF</t>
    </r>
    <r>
      <rPr>
        <vertAlign val="subscript"/>
        <sz val="11"/>
        <color indexed="8"/>
        <rFont val="Arial"/>
        <family val="2"/>
      </rPr>
      <t>CO2,coal</t>
    </r>
    <phoneticPr fontId="3"/>
  </si>
  <si>
    <r>
      <t>SA(1)</t>
    </r>
    <r>
      <rPr>
        <vertAlign val="subscript"/>
        <sz val="11"/>
        <color indexed="8"/>
        <rFont val="Arial"/>
        <family val="2"/>
      </rPr>
      <t>RE,y</t>
    </r>
    <phoneticPr fontId="3"/>
  </si>
  <si>
    <t>Surface area covered by existing insulation material</t>
    <phoneticPr fontId="3"/>
  </si>
  <si>
    <r>
      <t>SA(1)</t>
    </r>
    <r>
      <rPr>
        <vertAlign val="subscript"/>
        <sz val="11"/>
        <color indexed="8"/>
        <rFont val="Arial"/>
        <family val="2"/>
      </rPr>
      <t>ExtI</t>
    </r>
    <phoneticPr fontId="3"/>
  </si>
  <si>
    <r>
      <t>SA(1)</t>
    </r>
    <r>
      <rPr>
        <vertAlign val="subscript"/>
        <sz val="11"/>
        <color indexed="8"/>
        <rFont val="Arial"/>
        <family val="2"/>
      </rPr>
      <t>PJI-ins</t>
    </r>
    <phoneticPr fontId="3"/>
  </si>
  <si>
    <r>
      <t>SA(1)</t>
    </r>
    <r>
      <rPr>
        <vertAlign val="subscript"/>
        <sz val="11"/>
        <color indexed="8"/>
        <rFont val="Arial"/>
        <family val="2"/>
      </rPr>
      <t>PJI-str,y</t>
    </r>
    <phoneticPr fontId="3"/>
  </si>
  <si>
    <t>Total area where project thermal insulation materials have stripped</t>
    <phoneticPr fontId="3"/>
  </si>
  <si>
    <t>m</t>
    <phoneticPr fontId="3"/>
  </si>
  <si>
    <t>Non-dimension</t>
    <phoneticPr fontId="3"/>
  </si>
  <si>
    <t>Reference specific radiation heat quantity</t>
    <phoneticPr fontId="3"/>
  </si>
  <si>
    <r>
      <t>qR</t>
    </r>
    <r>
      <rPr>
        <vertAlign val="subscript"/>
        <sz val="11"/>
        <color indexed="8"/>
        <rFont val="Arial"/>
        <family val="2"/>
      </rPr>
      <t>RE</t>
    </r>
    <phoneticPr fontId="3"/>
  </si>
  <si>
    <t xml:space="preserve">Reference radiation quantity on main steam pipe line No. 2 during the period of year y </t>
    <phoneticPr fontId="3"/>
  </si>
  <si>
    <r>
      <t>QR(2)</t>
    </r>
    <r>
      <rPr>
        <vertAlign val="subscript"/>
        <sz val="11"/>
        <color indexed="8"/>
        <rFont val="Arial"/>
        <family val="2"/>
      </rPr>
      <t>RE,y</t>
    </r>
    <phoneticPr fontId="3"/>
  </si>
  <si>
    <r>
      <t>SA(2)</t>
    </r>
    <r>
      <rPr>
        <vertAlign val="subscript"/>
        <sz val="11"/>
        <color indexed="8"/>
        <rFont val="Arial"/>
        <family val="2"/>
      </rPr>
      <t>RE,y</t>
    </r>
    <phoneticPr fontId="3"/>
  </si>
  <si>
    <r>
      <t>SA(2)</t>
    </r>
    <r>
      <rPr>
        <vertAlign val="subscript"/>
        <sz val="11"/>
        <color indexed="8"/>
        <rFont val="Arial"/>
        <family val="2"/>
      </rPr>
      <t>ExtI</t>
    </r>
    <phoneticPr fontId="3"/>
  </si>
  <si>
    <r>
      <t>SA(2)</t>
    </r>
    <r>
      <rPr>
        <vertAlign val="subscript"/>
        <sz val="11"/>
        <color indexed="8"/>
        <rFont val="Arial"/>
        <family val="2"/>
      </rPr>
      <t>PJI-ins</t>
    </r>
    <phoneticPr fontId="3"/>
  </si>
  <si>
    <r>
      <t>SA(2)</t>
    </r>
    <r>
      <rPr>
        <vertAlign val="subscript"/>
        <sz val="11"/>
        <color indexed="8"/>
        <rFont val="Arial"/>
        <family val="2"/>
      </rPr>
      <t>PJI-str,y</t>
    </r>
    <phoneticPr fontId="3"/>
  </si>
  <si>
    <r>
      <t>SA(1)</t>
    </r>
    <r>
      <rPr>
        <vertAlign val="subscript"/>
        <sz val="11"/>
        <color indexed="8"/>
        <rFont val="Arial"/>
        <family val="2"/>
      </rPr>
      <t>PJ,y</t>
    </r>
    <phoneticPr fontId="3"/>
  </si>
  <si>
    <t xml:space="preserve">Decreasing rate of thermal insulation efficiency by the project thermal insulation material </t>
    <phoneticPr fontId="3"/>
  </si>
  <si>
    <r>
      <t>f</t>
    </r>
    <r>
      <rPr>
        <vertAlign val="subscript"/>
        <sz val="11"/>
        <color indexed="8"/>
        <rFont val="Arial"/>
        <family val="2"/>
      </rPr>
      <t>PJI-dec,y</t>
    </r>
    <phoneticPr fontId="3"/>
  </si>
  <si>
    <t>Thermal insulation efficiency by the project thermal insulation material</t>
    <phoneticPr fontId="3"/>
  </si>
  <si>
    <r>
      <t>f(1)</t>
    </r>
    <r>
      <rPr>
        <vertAlign val="subscript"/>
        <sz val="11"/>
        <color indexed="8"/>
        <rFont val="Arial"/>
        <family val="2"/>
      </rPr>
      <t>PJI-eff</t>
    </r>
    <phoneticPr fontId="3"/>
  </si>
  <si>
    <r>
      <t>SA(2)</t>
    </r>
    <r>
      <rPr>
        <vertAlign val="subscript"/>
        <sz val="11"/>
        <color indexed="8"/>
        <rFont val="Arial"/>
        <family val="2"/>
      </rPr>
      <t>PJ,y</t>
    </r>
    <phoneticPr fontId="3"/>
  </si>
  <si>
    <r>
      <t>f(2)</t>
    </r>
    <r>
      <rPr>
        <vertAlign val="subscript"/>
        <sz val="11"/>
        <color indexed="8"/>
        <rFont val="Arial"/>
        <family val="2"/>
      </rPr>
      <t>PJI-eff</t>
    </r>
    <phoneticPr fontId="3"/>
  </si>
  <si>
    <t>Measuing frequency: Continuously
Recording frequency: Hourly</t>
    <phoneticPr fontId="3"/>
  </si>
  <si>
    <t>mm</t>
    <phoneticPr fontId="30"/>
  </si>
  <si>
    <t>hours/y</t>
    <phoneticPr fontId="30"/>
  </si>
  <si>
    <t>GJ/y</t>
    <phoneticPr fontId="30"/>
  </si>
  <si>
    <t>Line Number of main steam pipe linage</t>
    <phoneticPr fontId="30"/>
  </si>
  <si>
    <t>mm</t>
    <phoneticPr fontId="30"/>
  </si>
  <si>
    <t xml:space="preserve">Thickness covered by the existing thermal insulation material </t>
    <phoneticPr fontId="30"/>
  </si>
  <si>
    <t>Outside diameter of the existing pipe</t>
    <phoneticPr fontId="30"/>
  </si>
  <si>
    <t>Thickness installeded by the project thermal insulation material</t>
    <phoneticPr fontId="30"/>
  </si>
  <si>
    <t>Length installed by the project thermal insulation material</t>
    <phoneticPr fontId="30"/>
  </si>
  <si>
    <t>m</t>
    <phoneticPr fontId="30"/>
  </si>
  <si>
    <t>Surface area covered by the project thermal insulation material</t>
    <phoneticPr fontId="3"/>
  </si>
  <si>
    <t>Surface area covered by project thermal insulation material</t>
    <phoneticPr fontId="3"/>
  </si>
  <si>
    <t>Surface area covered by project thermal insulation material</t>
    <phoneticPr fontId="30"/>
  </si>
  <si>
    <t>Surface area covered by existing insulation material</t>
    <phoneticPr fontId="30"/>
  </si>
  <si>
    <t>Total area where project thermal insulation materials have stripped</t>
    <phoneticPr fontId="30"/>
  </si>
  <si>
    <t xml:space="preserve">Decreasing rate of thermal insulation efficiency by the project thermal insulation material </t>
    <phoneticPr fontId="30"/>
  </si>
  <si>
    <t>Thermal insulation efficiency by the project thermal insulation material</t>
    <phoneticPr fontId="30"/>
  </si>
  <si>
    <r>
      <t>qR(1)</t>
    </r>
    <r>
      <rPr>
        <vertAlign val="subscript"/>
        <sz val="11"/>
        <color indexed="8"/>
        <rFont val="Arial"/>
        <family val="2"/>
      </rPr>
      <t>PJ,y</t>
    </r>
    <phoneticPr fontId="3"/>
  </si>
  <si>
    <r>
      <t>qR(2)</t>
    </r>
    <r>
      <rPr>
        <vertAlign val="subscript"/>
        <sz val="11"/>
        <color indexed="8"/>
        <rFont val="Arial"/>
        <family val="2"/>
      </rPr>
      <t>PJ,y</t>
    </r>
    <phoneticPr fontId="3"/>
  </si>
  <si>
    <t xml:space="preserve">Reference radiation quantity on main steam pipe line No. 1 during the period of year y </t>
    <phoneticPr fontId="3"/>
  </si>
  <si>
    <r>
      <t>QR(1)</t>
    </r>
    <r>
      <rPr>
        <vertAlign val="subscript"/>
        <sz val="11"/>
        <color indexed="8"/>
        <rFont val="Arial"/>
        <family val="2"/>
      </rPr>
      <t>RE,y</t>
    </r>
    <phoneticPr fontId="3"/>
  </si>
  <si>
    <t>Sum</t>
    <phoneticPr fontId="30"/>
  </si>
  <si>
    <t>¯</t>
    <phoneticPr fontId="30"/>
  </si>
  <si>
    <t>to be monitored</t>
    <phoneticPr fontId="30"/>
  </si>
  <si>
    <t>Boiler efficiency</t>
    <phoneticPr fontId="30"/>
  </si>
  <si>
    <t>GJ/y</t>
    <phoneticPr fontId="30"/>
  </si>
  <si>
    <t xml:space="preserve">Reference emissions </t>
    <phoneticPr fontId="30"/>
  </si>
  <si>
    <t xml:space="preserve">Project emissions </t>
    <phoneticPr fontId="30"/>
  </si>
  <si>
    <t xml:space="preserve">GHG emission reductions </t>
    <phoneticPr fontId="30"/>
  </si>
  <si>
    <t>Not applicable</t>
    <phoneticPr fontId="3"/>
  </si>
  <si>
    <t>Installation drawing and site photographs after installation of the project thermal insulation material</t>
    <phoneticPr fontId="3"/>
  </si>
  <si>
    <r>
      <t>d(n)</t>
    </r>
    <r>
      <rPr>
        <i/>
        <vertAlign val="subscript"/>
        <sz val="14"/>
        <color rgb="FFFF0000"/>
        <rFont val="Arial"/>
        <family val="2"/>
      </rPr>
      <t>ExtP</t>
    </r>
    <phoneticPr fontId="3"/>
  </si>
  <si>
    <t>The Product specification</t>
    <phoneticPr fontId="3"/>
  </si>
  <si>
    <t>mm</t>
    <phoneticPr fontId="3"/>
  </si>
  <si>
    <r>
      <t>t(n)</t>
    </r>
    <r>
      <rPr>
        <i/>
        <vertAlign val="subscript"/>
        <sz val="14"/>
        <color rgb="FFFF0000"/>
        <rFont val="Arial"/>
        <family val="2"/>
      </rPr>
      <t>ExtI</t>
    </r>
    <phoneticPr fontId="3"/>
  </si>
  <si>
    <r>
      <t>QR(3)</t>
    </r>
    <r>
      <rPr>
        <vertAlign val="subscript"/>
        <sz val="11"/>
        <color indexed="8"/>
        <rFont val="Arial"/>
        <family val="2"/>
      </rPr>
      <t>RE,y</t>
    </r>
    <phoneticPr fontId="3"/>
  </si>
  <si>
    <r>
      <t>SA(3)</t>
    </r>
    <r>
      <rPr>
        <vertAlign val="subscript"/>
        <sz val="11"/>
        <color indexed="8"/>
        <rFont val="Arial"/>
        <family val="2"/>
      </rPr>
      <t>RE,y</t>
    </r>
    <phoneticPr fontId="3"/>
  </si>
  <si>
    <r>
      <t>SA(3)</t>
    </r>
    <r>
      <rPr>
        <vertAlign val="subscript"/>
        <sz val="11"/>
        <color indexed="8"/>
        <rFont val="Arial"/>
        <family val="2"/>
      </rPr>
      <t>ExtI</t>
    </r>
    <phoneticPr fontId="3"/>
  </si>
  <si>
    <r>
      <t>SA(3)</t>
    </r>
    <r>
      <rPr>
        <vertAlign val="subscript"/>
        <sz val="11"/>
        <color indexed="8"/>
        <rFont val="Arial"/>
        <family val="2"/>
      </rPr>
      <t>PJI-ins</t>
    </r>
    <phoneticPr fontId="3"/>
  </si>
  <si>
    <r>
      <t>SA(3)</t>
    </r>
    <r>
      <rPr>
        <vertAlign val="subscript"/>
        <sz val="11"/>
        <color indexed="8"/>
        <rFont val="Arial"/>
        <family val="2"/>
      </rPr>
      <t>PJI-str,y</t>
    </r>
    <phoneticPr fontId="3"/>
  </si>
  <si>
    <t xml:space="preserve">Reference radiation quantity on main steam pipe line No. 3 during the period of year y </t>
    <phoneticPr fontId="3"/>
  </si>
  <si>
    <t xml:space="preserve">Reference radiation quantity on main steam pipe line No. 4 during the period of year y </t>
    <phoneticPr fontId="3"/>
  </si>
  <si>
    <r>
      <t>QR(4)</t>
    </r>
    <r>
      <rPr>
        <vertAlign val="subscript"/>
        <sz val="11"/>
        <color indexed="8"/>
        <rFont val="Arial"/>
        <family val="2"/>
      </rPr>
      <t>RE,y</t>
    </r>
    <phoneticPr fontId="3"/>
  </si>
  <si>
    <r>
      <t>SA(4)</t>
    </r>
    <r>
      <rPr>
        <vertAlign val="subscript"/>
        <sz val="11"/>
        <color indexed="8"/>
        <rFont val="Arial"/>
        <family val="2"/>
      </rPr>
      <t>RE,y</t>
    </r>
    <phoneticPr fontId="3"/>
  </si>
  <si>
    <r>
      <t>SA(4)</t>
    </r>
    <r>
      <rPr>
        <vertAlign val="subscript"/>
        <sz val="11"/>
        <color indexed="8"/>
        <rFont val="Arial"/>
        <family val="2"/>
      </rPr>
      <t>ExtI</t>
    </r>
    <phoneticPr fontId="3"/>
  </si>
  <si>
    <r>
      <t>SA(4)</t>
    </r>
    <r>
      <rPr>
        <vertAlign val="subscript"/>
        <sz val="11"/>
        <color indexed="8"/>
        <rFont val="Arial"/>
        <family val="2"/>
      </rPr>
      <t>PJI-ins</t>
    </r>
    <phoneticPr fontId="3"/>
  </si>
  <si>
    <r>
      <t>SA(4)</t>
    </r>
    <r>
      <rPr>
        <vertAlign val="subscript"/>
        <sz val="11"/>
        <color indexed="8"/>
        <rFont val="Arial"/>
        <family val="2"/>
      </rPr>
      <t>PJI-str,y</t>
    </r>
    <phoneticPr fontId="3"/>
  </si>
  <si>
    <t xml:space="preserve">Reference radiation quantity on main steam pipe line No. 5 during the period of year y </t>
    <phoneticPr fontId="3"/>
  </si>
  <si>
    <r>
      <t>QR(5)</t>
    </r>
    <r>
      <rPr>
        <vertAlign val="subscript"/>
        <sz val="11"/>
        <color indexed="8"/>
        <rFont val="Arial"/>
        <family val="2"/>
      </rPr>
      <t>RE,y</t>
    </r>
    <phoneticPr fontId="3"/>
  </si>
  <si>
    <r>
      <t>SA(5)</t>
    </r>
    <r>
      <rPr>
        <vertAlign val="subscript"/>
        <sz val="11"/>
        <color indexed="8"/>
        <rFont val="Arial"/>
        <family val="2"/>
      </rPr>
      <t>RE,y</t>
    </r>
    <phoneticPr fontId="3"/>
  </si>
  <si>
    <r>
      <t>SA(5)</t>
    </r>
    <r>
      <rPr>
        <vertAlign val="subscript"/>
        <sz val="11"/>
        <color indexed="8"/>
        <rFont val="Arial"/>
        <family val="2"/>
      </rPr>
      <t>ExtI</t>
    </r>
    <phoneticPr fontId="3"/>
  </si>
  <si>
    <r>
      <t>SA(5)</t>
    </r>
    <r>
      <rPr>
        <vertAlign val="subscript"/>
        <sz val="11"/>
        <color indexed="8"/>
        <rFont val="Arial"/>
        <family val="2"/>
      </rPr>
      <t>PJI-ins</t>
    </r>
    <phoneticPr fontId="3"/>
  </si>
  <si>
    <r>
      <t>SA(5)</t>
    </r>
    <r>
      <rPr>
        <vertAlign val="subscript"/>
        <sz val="11"/>
        <color indexed="8"/>
        <rFont val="Arial"/>
        <family val="2"/>
      </rPr>
      <t>PJI-str,y</t>
    </r>
    <phoneticPr fontId="3"/>
  </si>
  <si>
    <t xml:space="preserve">Reference radiation quantity on main steam pipe line No. 6 during the period of year y </t>
    <phoneticPr fontId="3"/>
  </si>
  <si>
    <r>
      <t>QR(6)</t>
    </r>
    <r>
      <rPr>
        <vertAlign val="subscript"/>
        <sz val="11"/>
        <color indexed="8"/>
        <rFont val="Arial"/>
        <family val="2"/>
      </rPr>
      <t>RE,y</t>
    </r>
    <phoneticPr fontId="3"/>
  </si>
  <si>
    <r>
      <t>SA(6)</t>
    </r>
    <r>
      <rPr>
        <vertAlign val="subscript"/>
        <sz val="11"/>
        <color indexed="8"/>
        <rFont val="Arial"/>
        <family val="2"/>
      </rPr>
      <t>RE,y</t>
    </r>
    <phoneticPr fontId="3"/>
  </si>
  <si>
    <r>
      <t>SA(6)</t>
    </r>
    <r>
      <rPr>
        <vertAlign val="subscript"/>
        <sz val="11"/>
        <color indexed="8"/>
        <rFont val="Arial"/>
        <family val="2"/>
      </rPr>
      <t>ExtI</t>
    </r>
    <phoneticPr fontId="3"/>
  </si>
  <si>
    <r>
      <t>SA(6)</t>
    </r>
    <r>
      <rPr>
        <vertAlign val="subscript"/>
        <sz val="11"/>
        <color indexed="8"/>
        <rFont val="Arial"/>
        <family val="2"/>
      </rPr>
      <t>PJI-ins</t>
    </r>
    <phoneticPr fontId="3"/>
  </si>
  <si>
    <r>
      <t>SA(6)</t>
    </r>
    <r>
      <rPr>
        <vertAlign val="subscript"/>
        <sz val="11"/>
        <color indexed="8"/>
        <rFont val="Arial"/>
        <family val="2"/>
      </rPr>
      <t>PJI-str,y</t>
    </r>
    <phoneticPr fontId="3"/>
  </si>
  <si>
    <t xml:space="preserve">Reference radiation quantity on main steam pipe line No. 7 during the period of year y </t>
    <phoneticPr fontId="3"/>
  </si>
  <si>
    <r>
      <t>QR(7)</t>
    </r>
    <r>
      <rPr>
        <vertAlign val="subscript"/>
        <sz val="11"/>
        <color indexed="8"/>
        <rFont val="Arial"/>
        <family val="2"/>
      </rPr>
      <t>RE,y</t>
    </r>
    <phoneticPr fontId="3"/>
  </si>
  <si>
    <r>
      <t>SA(7)</t>
    </r>
    <r>
      <rPr>
        <vertAlign val="subscript"/>
        <sz val="11"/>
        <color indexed="8"/>
        <rFont val="Arial"/>
        <family val="2"/>
      </rPr>
      <t>RE,y</t>
    </r>
    <phoneticPr fontId="3"/>
  </si>
  <si>
    <r>
      <t>SA(7)</t>
    </r>
    <r>
      <rPr>
        <vertAlign val="subscript"/>
        <sz val="11"/>
        <color indexed="8"/>
        <rFont val="Arial"/>
        <family val="2"/>
      </rPr>
      <t>ExtI</t>
    </r>
    <phoneticPr fontId="3"/>
  </si>
  <si>
    <r>
      <t>SA(7)</t>
    </r>
    <r>
      <rPr>
        <vertAlign val="subscript"/>
        <sz val="11"/>
        <color indexed="8"/>
        <rFont val="Arial"/>
        <family val="2"/>
      </rPr>
      <t>PJI-ins</t>
    </r>
    <phoneticPr fontId="3"/>
  </si>
  <si>
    <r>
      <t>SA(7)</t>
    </r>
    <r>
      <rPr>
        <vertAlign val="subscript"/>
        <sz val="11"/>
        <color indexed="8"/>
        <rFont val="Arial"/>
        <family val="2"/>
      </rPr>
      <t>PJI-str,y</t>
    </r>
    <phoneticPr fontId="3"/>
  </si>
  <si>
    <t xml:space="preserve">Reference radiation quantity on main steam pipe line No. 8 during the period of year y </t>
    <phoneticPr fontId="3"/>
  </si>
  <si>
    <r>
      <t>QR(8)</t>
    </r>
    <r>
      <rPr>
        <vertAlign val="subscript"/>
        <sz val="11"/>
        <color indexed="8"/>
        <rFont val="Arial"/>
        <family val="2"/>
      </rPr>
      <t>RE,y</t>
    </r>
    <phoneticPr fontId="3"/>
  </si>
  <si>
    <r>
      <t>SA(8)</t>
    </r>
    <r>
      <rPr>
        <vertAlign val="subscript"/>
        <sz val="11"/>
        <color indexed="8"/>
        <rFont val="Arial"/>
        <family val="2"/>
      </rPr>
      <t>RE,y</t>
    </r>
    <phoneticPr fontId="3"/>
  </si>
  <si>
    <r>
      <t>SA(8)</t>
    </r>
    <r>
      <rPr>
        <vertAlign val="subscript"/>
        <sz val="11"/>
        <color indexed="8"/>
        <rFont val="Arial"/>
        <family val="2"/>
      </rPr>
      <t>ExtI</t>
    </r>
    <phoneticPr fontId="3"/>
  </si>
  <si>
    <r>
      <t>SA(8)</t>
    </r>
    <r>
      <rPr>
        <vertAlign val="subscript"/>
        <sz val="11"/>
        <color indexed="8"/>
        <rFont val="Arial"/>
        <family val="2"/>
      </rPr>
      <t>PJI-ins</t>
    </r>
    <phoneticPr fontId="3"/>
  </si>
  <si>
    <r>
      <t>SA(8)</t>
    </r>
    <r>
      <rPr>
        <vertAlign val="subscript"/>
        <sz val="11"/>
        <color indexed="8"/>
        <rFont val="Arial"/>
        <family val="2"/>
      </rPr>
      <t>PJI-str,y</t>
    </r>
    <phoneticPr fontId="3"/>
  </si>
  <si>
    <t>Reference radiation heat quantity (before thermal insulation installation) from main steam pipe linage</t>
    <phoneticPr fontId="3"/>
  </si>
  <si>
    <t>Reference radiation heat quantity</t>
    <phoneticPr fontId="3"/>
  </si>
  <si>
    <t>Project radiation heat quantity</t>
    <phoneticPr fontId="3"/>
  </si>
  <si>
    <t xml:space="preserve">Reference radiation quantity on main steam pipe line No. 9 during the period of year y </t>
    <phoneticPr fontId="3"/>
  </si>
  <si>
    <r>
      <t>SA(9)</t>
    </r>
    <r>
      <rPr>
        <vertAlign val="subscript"/>
        <sz val="11"/>
        <color indexed="8"/>
        <rFont val="Arial"/>
        <family val="2"/>
      </rPr>
      <t>PJI-ins</t>
    </r>
    <phoneticPr fontId="3"/>
  </si>
  <si>
    <r>
      <t>SA(9)</t>
    </r>
    <r>
      <rPr>
        <vertAlign val="subscript"/>
        <sz val="11"/>
        <color indexed="8"/>
        <rFont val="Arial"/>
        <family val="2"/>
      </rPr>
      <t>PJI-str,y</t>
    </r>
    <phoneticPr fontId="3"/>
  </si>
  <si>
    <t xml:space="preserve">Reference radiation quantity on main steam pipe line No. 10 during the period of year y </t>
    <phoneticPr fontId="3"/>
  </si>
  <si>
    <r>
      <t>SA(10)</t>
    </r>
    <r>
      <rPr>
        <vertAlign val="subscript"/>
        <sz val="11"/>
        <color indexed="8"/>
        <rFont val="Arial"/>
        <family val="2"/>
      </rPr>
      <t>RE,y</t>
    </r>
    <phoneticPr fontId="3"/>
  </si>
  <si>
    <r>
      <t>SA(10)</t>
    </r>
    <r>
      <rPr>
        <vertAlign val="subscript"/>
        <sz val="11"/>
        <color indexed="8"/>
        <rFont val="Arial"/>
        <family val="2"/>
      </rPr>
      <t>ExtI</t>
    </r>
    <phoneticPr fontId="3"/>
  </si>
  <si>
    <r>
      <t>SA(10)</t>
    </r>
    <r>
      <rPr>
        <vertAlign val="subscript"/>
        <sz val="11"/>
        <color indexed="8"/>
        <rFont val="Arial"/>
        <family val="2"/>
      </rPr>
      <t>PJI-ins</t>
    </r>
    <phoneticPr fontId="3"/>
  </si>
  <si>
    <r>
      <t>SA(10)</t>
    </r>
    <r>
      <rPr>
        <vertAlign val="subscript"/>
        <sz val="11"/>
        <color indexed="8"/>
        <rFont val="Arial"/>
        <family val="2"/>
      </rPr>
      <t>PJI-str,y</t>
    </r>
    <phoneticPr fontId="3"/>
  </si>
  <si>
    <t xml:space="preserve">Reference radiation quantity on main steam pipe line No. 11 during the period of year y </t>
    <phoneticPr fontId="3"/>
  </si>
  <si>
    <r>
      <t>QR(9)</t>
    </r>
    <r>
      <rPr>
        <vertAlign val="subscript"/>
        <sz val="11"/>
        <color indexed="8"/>
        <rFont val="Arial"/>
        <family val="2"/>
      </rPr>
      <t>RE,y</t>
    </r>
    <phoneticPr fontId="3"/>
  </si>
  <si>
    <r>
      <t>SA(9)</t>
    </r>
    <r>
      <rPr>
        <vertAlign val="subscript"/>
        <sz val="11"/>
        <color indexed="8"/>
        <rFont val="Arial"/>
        <family val="2"/>
      </rPr>
      <t>RE,y</t>
    </r>
    <phoneticPr fontId="3"/>
  </si>
  <si>
    <r>
      <t>SA(9)</t>
    </r>
    <r>
      <rPr>
        <vertAlign val="subscript"/>
        <sz val="11"/>
        <color indexed="8"/>
        <rFont val="Arial"/>
        <family val="2"/>
      </rPr>
      <t>ExtI</t>
    </r>
    <phoneticPr fontId="3"/>
  </si>
  <si>
    <r>
      <t>SA(9)</t>
    </r>
    <r>
      <rPr>
        <vertAlign val="subscript"/>
        <sz val="11"/>
        <color indexed="8"/>
        <rFont val="Arial"/>
        <family val="2"/>
      </rPr>
      <t>PJI-ins</t>
    </r>
    <phoneticPr fontId="3"/>
  </si>
  <si>
    <r>
      <t>SA(9)</t>
    </r>
    <r>
      <rPr>
        <vertAlign val="subscript"/>
        <sz val="11"/>
        <color indexed="8"/>
        <rFont val="Arial"/>
        <family val="2"/>
      </rPr>
      <t>PJI-str,y</t>
    </r>
    <phoneticPr fontId="3"/>
  </si>
  <si>
    <r>
      <t>QR(10)</t>
    </r>
    <r>
      <rPr>
        <vertAlign val="subscript"/>
        <sz val="11"/>
        <color indexed="8"/>
        <rFont val="Arial"/>
        <family val="2"/>
      </rPr>
      <t>RE,y</t>
    </r>
    <phoneticPr fontId="3"/>
  </si>
  <si>
    <r>
      <t>QR(11)</t>
    </r>
    <r>
      <rPr>
        <vertAlign val="subscript"/>
        <sz val="11"/>
        <color indexed="8"/>
        <rFont val="Arial"/>
        <family val="2"/>
      </rPr>
      <t>RE,y</t>
    </r>
    <phoneticPr fontId="3"/>
  </si>
  <si>
    <r>
      <t>SA(11)</t>
    </r>
    <r>
      <rPr>
        <vertAlign val="subscript"/>
        <sz val="11"/>
        <color indexed="8"/>
        <rFont val="Arial"/>
        <family val="2"/>
      </rPr>
      <t>RE,y</t>
    </r>
    <phoneticPr fontId="3"/>
  </si>
  <si>
    <r>
      <t>SA(11)</t>
    </r>
    <r>
      <rPr>
        <vertAlign val="subscript"/>
        <sz val="11"/>
        <color indexed="8"/>
        <rFont val="Arial"/>
        <family val="2"/>
      </rPr>
      <t>ExtI</t>
    </r>
    <phoneticPr fontId="3"/>
  </si>
  <si>
    <r>
      <t>SA(11)</t>
    </r>
    <r>
      <rPr>
        <vertAlign val="subscript"/>
        <sz val="11"/>
        <color indexed="8"/>
        <rFont val="Arial"/>
        <family val="2"/>
      </rPr>
      <t>PJI-ins</t>
    </r>
    <phoneticPr fontId="3"/>
  </si>
  <si>
    <r>
      <t>SA(11)</t>
    </r>
    <r>
      <rPr>
        <vertAlign val="subscript"/>
        <sz val="11"/>
        <color indexed="8"/>
        <rFont val="Arial"/>
        <family val="2"/>
      </rPr>
      <t>PJI-str,y</t>
    </r>
    <phoneticPr fontId="3"/>
  </si>
  <si>
    <t xml:space="preserve">Reference radiation quantity on main steam pipe line No. 12 during the period of year y </t>
    <phoneticPr fontId="3"/>
  </si>
  <si>
    <r>
      <t>QR(12)</t>
    </r>
    <r>
      <rPr>
        <vertAlign val="subscript"/>
        <sz val="11"/>
        <color indexed="8"/>
        <rFont val="Arial"/>
        <family val="2"/>
      </rPr>
      <t>RE,y</t>
    </r>
    <phoneticPr fontId="3"/>
  </si>
  <si>
    <r>
      <t>SA(12)</t>
    </r>
    <r>
      <rPr>
        <vertAlign val="subscript"/>
        <sz val="11"/>
        <color indexed="8"/>
        <rFont val="Arial"/>
        <family val="2"/>
      </rPr>
      <t>RE,y</t>
    </r>
    <phoneticPr fontId="3"/>
  </si>
  <si>
    <r>
      <t>SA(12)</t>
    </r>
    <r>
      <rPr>
        <vertAlign val="subscript"/>
        <sz val="11"/>
        <color indexed="8"/>
        <rFont val="Arial"/>
        <family val="2"/>
      </rPr>
      <t>ExtI</t>
    </r>
    <phoneticPr fontId="3"/>
  </si>
  <si>
    <r>
      <t>SA(12)</t>
    </r>
    <r>
      <rPr>
        <vertAlign val="subscript"/>
        <sz val="11"/>
        <color indexed="8"/>
        <rFont val="Arial"/>
        <family val="2"/>
      </rPr>
      <t>PJI-ins</t>
    </r>
    <phoneticPr fontId="3"/>
  </si>
  <si>
    <r>
      <t>SA(12)</t>
    </r>
    <r>
      <rPr>
        <vertAlign val="subscript"/>
        <sz val="11"/>
        <color indexed="8"/>
        <rFont val="Arial"/>
        <family val="2"/>
      </rPr>
      <t>PJI-str,y</t>
    </r>
    <phoneticPr fontId="3"/>
  </si>
  <si>
    <r>
      <t>l(n)</t>
    </r>
    <r>
      <rPr>
        <i/>
        <vertAlign val="subscript"/>
        <sz val="14"/>
        <color rgb="FFFF0000"/>
        <rFont val="Arial"/>
        <family val="2"/>
      </rPr>
      <t>PJI</t>
    </r>
    <phoneticPr fontId="3"/>
  </si>
  <si>
    <r>
      <t>t(n)</t>
    </r>
    <r>
      <rPr>
        <i/>
        <vertAlign val="subscript"/>
        <sz val="14"/>
        <color rgb="FFFF0000"/>
        <rFont val="Arial"/>
        <family val="2"/>
      </rPr>
      <t>PJI</t>
    </r>
    <phoneticPr fontId="3"/>
  </si>
  <si>
    <r>
      <rPr>
        <i/>
        <sz val="14"/>
        <color rgb="FFFF0000"/>
        <rFont val="Arial"/>
        <family val="2"/>
      </rPr>
      <t>SA(n)</t>
    </r>
    <r>
      <rPr>
        <i/>
        <vertAlign val="subscript"/>
        <sz val="14"/>
        <color rgb="FFFF0000"/>
        <rFont val="Arial"/>
        <family val="2"/>
      </rPr>
      <t>PJI-str,y</t>
    </r>
    <phoneticPr fontId="3"/>
  </si>
  <si>
    <t>n=1</t>
    <phoneticPr fontId="30"/>
  </si>
  <si>
    <t>n=2</t>
  </si>
  <si>
    <t>n=3</t>
  </si>
  <si>
    <t>n=4</t>
  </si>
  <si>
    <t>n=5</t>
  </si>
  <si>
    <t>n=6</t>
  </si>
  <si>
    <t>n=7</t>
  </si>
  <si>
    <t>n=8</t>
  </si>
  <si>
    <t>n=9</t>
  </si>
  <si>
    <t>n=10</t>
  </si>
  <si>
    <t>n=11</t>
  </si>
  <si>
    <t>n=12</t>
  </si>
  <si>
    <t>Thickness installeded by the project thermal insulation material for main steam pipe line No. n</t>
    <phoneticPr fontId="3"/>
  </si>
  <si>
    <r>
      <t>Total area where project thermal insulation materials have stripped on main steam pipe line No.</t>
    </r>
    <r>
      <rPr>
        <i/>
        <sz val="14"/>
        <color rgb="FFFF0000"/>
        <rFont val="Arial"/>
        <family val="2"/>
      </rPr>
      <t xml:space="preserve"> n</t>
    </r>
    <r>
      <rPr>
        <sz val="14"/>
        <color rgb="FFFF0000"/>
        <rFont val="Arial"/>
        <family val="2"/>
      </rPr>
      <t xml:space="preserve"> by the end of the year </t>
    </r>
    <r>
      <rPr>
        <i/>
        <sz val="14"/>
        <color rgb="FFFF0000"/>
        <rFont val="Arial"/>
        <family val="2"/>
      </rPr>
      <t>y</t>
    </r>
    <phoneticPr fontId="3"/>
  </si>
  <si>
    <r>
      <t>f(n)</t>
    </r>
    <r>
      <rPr>
        <i/>
        <vertAlign val="subscript"/>
        <sz val="14"/>
        <color rgb="FFFF0000"/>
        <rFont val="Arial"/>
        <family val="2"/>
      </rPr>
      <t>PJI-eff</t>
    </r>
    <phoneticPr fontId="3"/>
  </si>
  <si>
    <r>
      <t>Thermal insulation efficiency by the project thermal insulation material for main steam pipe line No.</t>
    </r>
    <r>
      <rPr>
        <i/>
        <sz val="14"/>
        <color rgb="FFFF0000"/>
        <rFont val="Arial"/>
        <family val="2"/>
      </rPr>
      <t xml:space="preserve"> n</t>
    </r>
    <phoneticPr fontId="3"/>
  </si>
  <si>
    <t>Outside diameter of the existing pipe for main steam pipe line No. n</t>
    <phoneticPr fontId="3"/>
  </si>
  <si>
    <t>n=1,7</t>
    <phoneticPr fontId="30"/>
  </si>
  <si>
    <t>n=8,11</t>
    <phoneticPr fontId="30"/>
  </si>
  <si>
    <r>
      <t xml:space="preserve">Thickness covered by the existing thermal insulation material on main steam pipe line No. </t>
    </r>
    <r>
      <rPr>
        <i/>
        <sz val="14"/>
        <color rgb="FFFF0000"/>
        <rFont val="Arial"/>
        <family val="2"/>
      </rPr>
      <t>n</t>
    </r>
    <phoneticPr fontId="3"/>
  </si>
  <si>
    <t>n=1,12</t>
    <phoneticPr fontId="30"/>
  </si>
  <si>
    <t xml:space="preserve">Project radiation quantity on main steam pipe line No. 3 during the period of year y </t>
    <phoneticPr fontId="3"/>
  </si>
  <si>
    <r>
      <t>QR(3)</t>
    </r>
    <r>
      <rPr>
        <vertAlign val="subscript"/>
        <sz val="11"/>
        <color indexed="8"/>
        <rFont val="Arial"/>
        <family val="2"/>
      </rPr>
      <t>PJ,y</t>
    </r>
    <phoneticPr fontId="3"/>
  </si>
  <si>
    <r>
      <t>SA(3)</t>
    </r>
    <r>
      <rPr>
        <vertAlign val="subscript"/>
        <sz val="11"/>
        <color indexed="8"/>
        <rFont val="Arial"/>
        <family val="2"/>
      </rPr>
      <t>PJ,y</t>
    </r>
    <phoneticPr fontId="3"/>
  </si>
  <si>
    <r>
      <t>SA(3)</t>
    </r>
    <r>
      <rPr>
        <vertAlign val="subscript"/>
        <sz val="11"/>
        <color indexed="8"/>
        <rFont val="Arial"/>
        <family val="2"/>
      </rPr>
      <t>PJI-ins</t>
    </r>
    <phoneticPr fontId="3"/>
  </si>
  <si>
    <r>
      <t>SA(3)</t>
    </r>
    <r>
      <rPr>
        <vertAlign val="subscript"/>
        <sz val="11"/>
        <color indexed="8"/>
        <rFont val="Arial"/>
        <family val="2"/>
      </rPr>
      <t>PJI-str,y</t>
    </r>
    <phoneticPr fontId="3"/>
  </si>
  <si>
    <r>
      <t>qR(3)</t>
    </r>
    <r>
      <rPr>
        <vertAlign val="subscript"/>
        <sz val="11"/>
        <color indexed="8"/>
        <rFont val="Arial"/>
        <family val="2"/>
      </rPr>
      <t>PJ,y</t>
    </r>
    <phoneticPr fontId="3"/>
  </si>
  <si>
    <r>
      <t>f(3)</t>
    </r>
    <r>
      <rPr>
        <vertAlign val="subscript"/>
        <sz val="11"/>
        <color indexed="8"/>
        <rFont val="Arial"/>
        <family val="2"/>
      </rPr>
      <t>PJI-eff</t>
    </r>
    <phoneticPr fontId="3"/>
  </si>
  <si>
    <r>
      <t>QR(4)</t>
    </r>
    <r>
      <rPr>
        <vertAlign val="subscript"/>
        <sz val="11"/>
        <color indexed="8"/>
        <rFont val="Arial"/>
        <family val="2"/>
      </rPr>
      <t>PJ,y</t>
    </r>
    <phoneticPr fontId="3"/>
  </si>
  <si>
    <r>
      <t>SA(4)</t>
    </r>
    <r>
      <rPr>
        <vertAlign val="subscript"/>
        <sz val="11"/>
        <color indexed="8"/>
        <rFont val="Arial"/>
        <family val="2"/>
      </rPr>
      <t>PJ,y</t>
    </r>
    <phoneticPr fontId="3"/>
  </si>
  <si>
    <r>
      <t>SA(4)</t>
    </r>
    <r>
      <rPr>
        <vertAlign val="subscript"/>
        <sz val="11"/>
        <color indexed="8"/>
        <rFont val="Arial"/>
        <family val="2"/>
      </rPr>
      <t>PJI-ins</t>
    </r>
    <phoneticPr fontId="3"/>
  </si>
  <si>
    <r>
      <t>SA(4)</t>
    </r>
    <r>
      <rPr>
        <vertAlign val="subscript"/>
        <sz val="11"/>
        <color indexed="8"/>
        <rFont val="Arial"/>
        <family val="2"/>
      </rPr>
      <t>PJI-str,y</t>
    </r>
    <phoneticPr fontId="3"/>
  </si>
  <si>
    <r>
      <t>qR(4)</t>
    </r>
    <r>
      <rPr>
        <vertAlign val="subscript"/>
        <sz val="11"/>
        <color indexed="8"/>
        <rFont val="Arial"/>
        <family val="2"/>
      </rPr>
      <t>PJ,y</t>
    </r>
    <phoneticPr fontId="3"/>
  </si>
  <si>
    <r>
      <t>f(4)</t>
    </r>
    <r>
      <rPr>
        <vertAlign val="subscript"/>
        <sz val="11"/>
        <color indexed="8"/>
        <rFont val="Arial"/>
        <family val="2"/>
      </rPr>
      <t>PJI-eff</t>
    </r>
    <phoneticPr fontId="3"/>
  </si>
  <si>
    <t xml:space="preserve">Project radiation quantity on main steam pipe line No. 5 during the period of year y </t>
    <phoneticPr fontId="3"/>
  </si>
  <si>
    <r>
      <t>QR(5)</t>
    </r>
    <r>
      <rPr>
        <vertAlign val="subscript"/>
        <sz val="11"/>
        <color indexed="8"/>
        <rFont val="Arial"/>
        <family val="2"/>
      </rPr>
      <t>PJ,y</t>
    </r>
    <phoneticPr fontId="3"/>
  </si>
  <si>
    <r>
      <t>SA(5)</t>
    </r>
    <r>
      <rPr>
        <vertAlign val="subscript"/>
        <sz val="11"/>
        <color indexed="8"/>
        <rFont val="Arial"/>
        <family val="2"/>
      </rPr>
      <t>PJ,y</t>
    </r>
    <phoneticPr fontId="3"/>
  </si>
  <si>
    <r>
      <t>SA(5)</t>
    </r>
    <r>
      <rPr>
        <vertAlign val="subscript"/>
        <sz val="11"/>
        <color indexed="8"/>
        <rFont val="Arial"/>
        <family val="2"/>
      </rPr>
      <t>PJI-ins</t>
    </r>
    <phoneticPr fontId="3"/>
  </si>
  <si>
    <r>
      <t>SA(5)</t>
    </r>
    <r>
      <rPr>
        <vertAlign val="subscript"/>
        <sz val="11"/>
        <color indexed="8"/>
        <rFont val="Arial"/>
        <family val="2"/>
      </rPr>
      <t>PJI-str,y</t>
    </r>
    <phoneticPr fontId="3"/>
  </si>
  <si>
    <r>
      <t>qR(5)</t>
    </r>
    <r>
      <rPr>
        <vertAlign val="subscript"/>
        <sz val="11"/>
        <color indexed="8"/>
        <rFont val="Arial"/>
        <family val="2"/>
      </rPr>
      <t>PJ,y</t>
    </r>
    <phoneticPr fontId="3"/>
  </si>
  <si>
    <r>
      <t>f(5)</t>
    </r>
    <r>
      <rPr>
        <vertAlign val="subscript"/>
        <sz val="11"/>
        <color indexed="8"/>
        <rFont val="Arial"/>
        <family val="2"/>
      </rPr>
      <t>PJI-eff</t>
    </r>
    <phoneticPr fontId="3"/>
  </si>
  <si>
    <r>
      <t>QR(6)</t>
    </r>
    <r>
      <rPr>
        <vertAlign val="subscript"/>
        <sz val="11"/>
        <color indexed="8"/>
        <rFont val="Arial"/>
        <family val="2"/>
      </rPr>
      <t>PJ,y</t>
    </r>
    <phoneticPr fontId="3"/>
  </si>
  <si>
    <r>
      <t>SA(6)</t>
    </r>
    <r>
      <rPr>
        <vertAlign val="subscript"/>
        <sz val="11"/>
        <color indexed="8"/>
        <rFont val="Arial"/>
        <family val="2"/>
      </rPr>
      <t>PJ,y</t>
    </r>
    <phoneticPr fontId="3"/>
  </si>
  <si>
    <r>
      <t>SA(6)</t>
    </r>
    <r>
      <rPr>
        <vertAlign val="subscript"/>
        <sz val="11"/>
        <color indexed="8"/>
        <rFont val="Arial"/>
        <family val="2"/>
      </rPr>
      <t>PJI-ins</t>
    </r>
    <phoneticPr fontId="3"/>
  </si>
  <si>
    <r>
      <t>SA(6)</t>
    </r>
    <r>
      <rPr>
        <vertAlign val="subscript"/>
        <sz val="11"/>
        <color indexed="8"/>
        <rFont val="Arial"/>
        <family val="2"/>
      </rPr>
      <t>PJI-str,y</t>
    </r>
    <phoneticPr fontId="3"/>
  </si>
  <si>
    <r>
      <t>qR(6)</t>
    </r>
    <r>
      <rPr>
        <vertAlign val="subscript"/>
        <sz val="11"/>
        <color indexed="8"/>
        <rFont val="Arial"/>
        <family val="2"/>
      </rPr>
      <t>PJ,y</t>
    </r>
    <phoneticPr fontId="3"/>
  </si>
  <si>
    <r>
      <t>f(6)</t>
    </r>
    <r>
      <rPr>
        <vertAlign val="subscript"/>
        <sz val="11"/>
        <color indexed="8"/>
        <rFont val="Arial"/>
        <family val="2"/>
      </rPr>
      <t>PJI-eff</t>
    </r>
    <phoneticPr fontId="3"/>
  </si>
  <si>
    <r>
      <t xml:space="preserve">Project radiation quantity on main steam pipe line No. </t>
    </r>
    <r>
      <rPr>
        <i/>
        <sz val="11"/>
        <color indexed="8"/>
        <rFont val="Arial"/>
        <family val="2"/>
      </rPr>
      <t>4</t>
    </r>
    <r>
      <rPr>
        <sz val="11"/>
        <color indexed="8"/>
        <rFont val="Arial"/>
        <family val="2"/>
      </rPr>
      <t xml:space="preserve"> during the period of year y </t>
    </r>
    <phoneticPr fontId="3"/>
  </si>
  <si>
    <r>
      <t>Project radiation quantity on main steam pipe line No</t>
    </r>
    <r>
      <rPr>
        <i/>
        <sz val="11"/>
        <color indexed="8"/>
        <rFont val="Arial"/>
        <family val="2"/>
      </rPr>
      <t>. 6</t>
    </r>
    <r>
      <rPr>
        <sz val="11"/>
        <color indexed="8"/>
        <rFont val="Arial"/>
        <family val="2"/>
      </rPr>
      <t xml:space="preserve"> during the period of year y </t>
    </r>
    <phoneticPr fontId="3"/>
  </si>
  <si>
    <r>
      <t>Project radiation quantity on main steam pipe line No</t>
    </r>
    <r>
      <rPr>
        <i/>
        <sz val="11"/>
        <color indexed="8"/>
        <rFont val="Arial"/>
        <family val="2"/>
      </rPr>
      <t>. 7</t>
    </r>
    <r>
      <rPr>
        <sz val="11"/>
        <color indexed="8"/>
        <rFont val="Arial"/>
        <family val="2"/>
      </rPr>
      <t xml:space="preserve"> during the period of year y </t>
    </r>
    <phoneticPr fontId="3"/>
  </si>
  <si>
    <r>
      <t>QR(7)</t>
    </r>
    <r>
      <rPr>
        <vertAlign val="subscript"/>
        <sz val="11"/>
        <color indexed="8"/>
        <rFont val="Arial"/>
        <family val="2"/>
      </rPr>
      <t>PJ,y</t>
    </r>
    <phoneticPr fontId="3"/>
  </si>
  <si>
    <r>
      <t>SA(7)</t>
    </r>
    <r>
      <rPr>
        <vertAlign val="subscript"/>
        <sz val="11"/>
        <color indexed="8"/>
        <rFont val="Arial"/>
        <family val="2"/>
      </rPr>
      <t>PJ,y</t>
    </r>
    <phoneticPr fontId="3"/>
  </si>
  <si>
    <r>
      <t>SA(7)</t>
    </r>
    <r>
      <rPr>
        <vertAlign val="subscript"/>
        <sz val="11"/>
        <color indexed="8"/>
        <rFont val="Arial"/>
        <family val="2"/>
      </rPr>
      <t>PJI-ins</t>
    </r>
    <phoneticPr fontId="3"/>
  </si>
  <si>
    <r>
      <t>SA(7)</t>
    </r>
    <r>
      <rPr>
        <vertAlign val="subscript"/>
        <sz val="11"/>
        <color indexed="8"/>
        <rFont val="Arial"/>
        <family val="2"/>
      </rPr>
      <t>PJI-str,y</t>
    </r>
    <phoneticPr fontId="3"/>
  </si>
  <si>
    <r>
      <t>qR(7)</t>
    </r>
    <r>
      <rPr>
        <vertAlign val="subscript"/>
        <sz val="11"/>
        <color indexed="8"/>
        <rFont val="Arial"/>
        <family val="2"/>
      </rPr>
      <t>PJ,y</t>
    </r>
    <phoneticPr fontId="3"/>
  </si>
  <si>
    <r>
      <t>f(7)</t>
    </r>
    <r>
      <rPr>
        <vertAlign val="subscript"/>
        <sz val="11"/>
        <color indexed="8"/>
        <rFont val="Arial"/>
        <family val="2"/>
      </rPr>
      <t>PJI-eff</t>
    </r>
    <phoneticPr fontId="3"/>
  </si>
  <si>
    <r>
      <t>Project radiation quantity on main steam pipe line No</t>
    </r>
    <r>
      <rPr>
        <i/>
        <sz val="11"/>
        <color indexed="8"/>
        <rFont val="Arial"/>
        <family val="2"/>
      </rPr>
      <t>. 8</t>
    </r>
    <r>
      <rPr>
        <sz val="11"/>
        <color indexed="8"/>
        <rFont val="Arial"/>
        <family val="2"/>
      </rPr>
      <t xml:space="preserve"> during the period of year y </t>
    </r>
    <phoneticPr fontId="3"/>
  </si>
  <si>
    <r>
      <t>QR(8)</t>
    </r>
    <r>
      <rPr>
        <vertAlign val="subscript"/>
        <sz val="11"/>
        <color indexed="8"/>
        <rFont val="Arial"/>
        <family val="2"/>
      </rPr>
      <t>PJ,y</t>
    </r>
    <phoneticPr fontId="3"/>
  </si>
  <si>
    <r>
      <t>SA(8)</t>
    </r>
    <r>
      <rPr>
        <vertAlign val="subscript"/>
        <sz val="11"/>
        <color indexed="8"/>
        <rFont val="Arial"/>
        <family val="2"/>
      </rPr>
      <t>PJ,y</t>
    </r>
    <phoneticPr fontId="3"/>
  </si>
  <si>
    <r>
      <t>SA(8)</t>
    </r>
    <r>
      <rPr>
        <vertAlign val="subscript"/>
        <sz val="11"/>
        <color indexed="8"/>
        <rFont val="Arial"/>
        <family val="2"/>
      </rPr>
      <t>PJI-ins</t>
    </r>
    <phoneticPr fontId="3"/>
  </si>
  <si>
    <r>
      <t>SA(8)</t>
    </r>
    <r>
      <rPr>
        <vertAlign val="subscript"/>
        <sz val="11"/>
        <color indexed="8"/>
        <rFont val="Arial"/>
        <family val="2"/>
      </rPr>
      <t>PJI-str,y</t>
    </r>
    <phoneticPr fontId="3"/>
  </si>
  <si>
    <r>
      <t>qR(8)</t>
    </r>
    <r>
      <rPr>
        <vertAlign val="subscript"/>
        <sz val="11"/>
        <color indexed="8"/>
        <rFont val="Arial"/>
        <family val="2"/>
      </rPr>
      <t>PJ,y</t>
    </r>
    <phoneticPr fontId="3"/>
  </si>
  <si>
    <r>
      <t>f(8)</t>
    </r>
    <r>
      <rPr>
        <vertAlign val="subscript"/>
        <sz val="11"/>
        <color indexed="8"/>
        <rFont val="Arial"/>
        <family val="2"/>
      </rPr>
      <t>PJI-eff</t>
    </r>
    <phoneticPr fontId="3"/>
  </si>
  <si>
    <r>
      <t>Project radiation quantity on main steam pipe line No</t>
    </r>
    <r>
      <rPr>
        <i/>
        <sz val="11"/>
        <color indexed="8"/>
        <rFont val="Arial"/>
        <family val="2"/>
      </rPr>
      <t>. 9</t>
    </r>
    <r>
      <rPr>
        <sz val="11"/>
        <color indexed="8"/>
        <rFont val="Arial"/>
        <family val="2"/>
      </rPr>
      <t xml:space="preserve"> during the period of year y </t>
    </r>
    <phoneticPr fontId="3"/>
  </si>
  <si>
    <r>
      <t>QR(9)</t>
    </r>
    <r>
      <rPr>
        <vertAlign val="subscript"/>
        <sz val="11"/>
        <color indexed="8"/>
        <rFont val="Arial"/>
        <family val="2"/>
      </rPr>
      <t>PJ,y</t>
    </r>
    <phoneticPr fontId="3"/>
  </si>
  <si>
    <r>
      <t>SA(9)</t>
    </r>
    <r>
      <rPr>
        <vertAlign val="subscript"/>
        <sz val="11"/>
        <color indexed="8"/>
        <rFont val="Arial"/>
        <family val="2"/>
      </rPr>
      <t>PJ,y</t>
    </r>
    <phoneticPr fontId="3"/>
  </si>
  <si>
    <r>
      <t>qR(9)</t>
    </r>
    <r>
      <rPr>
        <vertAlign val="subscript"/>
        <sz val="11"/>
        <color indexed="8"/>
        <rFont val="Arial"/>
        <family val="2"/>
      </rPr>
      <t>PJ,y</t>
    </r>
    <phoneticPr fontId="3"/>
  </si>
  <si>
    <r>
      <t>f(9)</t>
    </r>
    <r>
      <rPr>
        <vertAlign val="subscript"/>
        <sz val="11"/>
        <color indexed="8"/>
        <rFont val="Arial"/>
        <family val="2"/>
      </rPr>
      <t>PJI-eff</t>
    </r>
    <phoneticPr fontId="3"/>
  </si>
  <si>
    <r>
      <t>Project radiation quantity on main steam pipe line No</t>
    </r>
    <r>
      <rPr>
        <i/>
        <sz val="11"/>
        <color indexed="8"/>
        <rFont val="Arial"/>
        <family val="2"/>
      </rPr>
      <t>. 10</t>
    </r>
    <r>
      <rPr>
        <sz val="11"/>
        <color indexed="8"/>
        <rFont val="Arial"/>
        <family val="2"/>
      </rPr>
      <t xml:space="preserve"> during the period of year y </t>
    </r>
    <phoneticPr fontId="3"/>
  </si>
  <si>
    <r>
      <t>QR(10)</t>
    </r>
    <r>
      <rPr>
        <vertAlign val="subscript"/>
        <sz val="11"/>
        <color indexed="8"/>
        <rFont val="Arial"/>
        <family val="2"/>
      </rPr>
      <t>PJ,y</t>
    </r>
    <phoneticPr fontId="3"/>
  </si>
  <si>
    <r>
      <t>SA(10)</t>
    </r>
    <r>
      <rPr>
        <vertAlign val="subscript"/>
        <sz val="11"/>
        <color indexed="8"/>
        <rFont val="Arial"/>
        <family val="2"/>
      </rPr>
      <t>PJ,y</t>
    </r>
    <phoneticPr fontId="3"/>
  </si>
  <si>
    <r>
      <t>qR(10)</t>
    </r>
    <r>
      <rPr>
        <vertAlign val="subscript"/>
        <sz val="11"/>
        <color indexed="8"/>
        <rFont val="Arial"/>
        <family val="2"/>
      </rPr>
      <t>PJ,y</t>
    </r>
    <phoneticPr fontId="3"/>
  </si>
  <si>
    <r>
      <t>f(10)</t>
    </r>
    <r>
      <rPr>
        <vertAlign val="subscript"/>
        <sz val="11"/>
        <color indexed="8"/>
        <rFont val="Arial"/>
        <family val="2"/>
      </rPr>
      <t>PJI-eff</t>
    </r>
    <phoneticPr fontId="3"/>
  </si>
  <si>
    <r>
      <t>Project radiation quantity on main steam pipe line No</t>
    </r>
    <r>
      <rPr>
        <i/>
        <sz val="11"/>
        <color indexed="8"/>
        <rFont val="Arial"/>
        <family val="2"/>
      </rPr>
      <t>. 11</t>
    </r>
    <r>
      <rPr>
        <sz val="11"/>
        <color indexed="8"/>
        <rFont val="Arial"/>
        <family val="2"/>
      </rPr>
      <t xml:space="preserve"> during the period of year y </t>
    </r>
    <phoneticPr fontId="3"/>
  </si>
  <si>
    <r>
      <t>QR(11)</t>
    </r>
    <r>
      <rPr>
        <vertAlign val="subscript"/>
        <sz val="11"/>
        <color indexed="8"/>
        <rFont val="Arial"/>
        <family val="2"/>
      </rPr>
      <t>PJ,y</t>
    </r>
    <phoneticPr fontId="3"/>
  </si>
  <si>
    <r>
      <t>SA(11)</t>
    </r>
    <r>
      <rPr>
        <vertAlign val="subscript"/>
        <sz val="11"/>
        <color indexed="8"/>
        <rFont val="Arial"/>
        <family val="2"/>
      </rPr>
      <t>PJ,y</t>
    </r>
    <phoneticPr fontId="3"/>
  </si>
  <si>
    <r>
      <t>SA(11)</t>
    </r>
    <r>
      <rPr>
        <vertAlign val="subscript"/>
        <sz val="11"/>
        <color indexed="8"/>
        <rFont val="Arial"/>
        <family val="2"/>
      </rPr>
      <t>PJI-ins</t>
    </r>
    <phoneticPr fontId="3"/>
  </si>
  <si>
    <r>
      <t>SA(11)</t>
    </r>
    <r>
      <rPr>
        <vertAlign val="subscript"/>
        <sz val="11"/>
        <color indexed="8"/>
        <rFont val="Arial"/>
        <family val="2"/>
      </rPr>
      <t>PJI-str,y</t>
    </r>
    <phoneticPr fontId="3"/>
  </si>
  <si>
    <r>
      <t>qR(11)</t>
    </r>
    <r>
      <rPr>
        <vertAlign val="subscript"/>
        <sz val="11"/>
        <color indexed="8"/>
        <rFont val="Arial"/>
        <family val="2"/>
      </rPr>
      <t>PJ,y</t>
    </r>
    <phoneticPr fontId="3"/>
  </si>
  <si>
    <r>
      <t>f(11)</t>
    </r>
    <r>
      <rPr>
        <vertAlign val="subscript"/>
        <sz val="11"/>
        <color indexed="8"/>
        <rFont val="Arial"/>
        <family val="2"/>
      </rPr>
      <t>PJI-eff</t>
    </r>
    <phoneticPr fontId="3"/>
  </si>
  <si>
    <r>
      <t>Project radiation quantity on main steam pipe line No</t>
    </r>
    <r>
      <rPr>
        <i/>
        <sz val="11"/>
        <color indexed="8"/>
        <rFont val="Arial"/>
        <family val="2"/>
      </rPr>
      <t>. 12</t>
    </r>
    <r>
      <rPr>
        <sz val="11"/>
        <color indexed="8"/>
        <rFont val="Arial"/>
        <family val="2"/>
      </rPr>
      <t xml:space="preserve"> during the period of year y </t>
    </r>
    <phoneticPr fontId="3"/>
  </si>
  <si>
    <r>
      <t>QR(12)</t>
    </r>
    <r>
      <rPr>
        <vertAlign val="subscript"/>
        <sz val="11"/>
        <color indexed="8"/>
        <rFont val="Arial"/>
        <family val="2"/>
      </rPr>
      <t>PJ,y</t>
    </r>
    <phoneticPr fontId="3"/>
  </si>
  <si>
    <r>
      <t>SA(12)</t>
    </r>
    <r>
      <rPr>
        <vertAlign val="subscript"/>
        <sz val="11"/>
        <color indexed="8"/>
        <rFont val="Arial"/>
        <family val="2"/>
      </rPr>
      <t>PJ,y</t>
    </r>
    <phoneticPr fontId="3"/>
  </si>
  <si>
    <r>
      <t>qR(12)</t>
    </r>
    <r>
      <rPr>
        <vertAlign val="subscript"/>
        <sz val="11"/>
        <color indexed="8"/>
        <rFont val="Arial"/>
        <family val="2"/>
      </rPr>
      <t>PJ,y</t>
    </r>
    <phoneticPr fontId="3"/>
  </si>
  <si>
    <r>
      <t>f(12)</t>
    </r>
    <r>
      <rPr>
        <vertAlign val="subscript"/>
        <sz val="11"/>
        <color indexed="8"/>
        <rFont val="Arial"/>
        <family val="2"/>
      </rPr>
      <t>PJI-eff</t>
    </r>
    <phoneticPr fontId="3"/>
  </si>
  <si>
    <t>Project radiation heat quantity</t>
    <phoneticPr fontId="30"/>
  </si>
  <si>
    <t>Reference  radiation heat quantity</t>
    <phoneticPr fontId="30"/>
  </si>
  <si>
    <t>Referencetotal  radiationheat  quantity</t>
    <phoneticPr fontId="30"/>
  </si>
  <si>
    <t>Project total radiation heat  quantity</t>
    <phoneticPr fontId="30"/>
  </si>
  <si>
    <t xml:space="preserve">Project total radiation heat quantity </t>
    <phoneticPr fontId="30"/>
  </si>
  <si>
    <t xml:space="preserve">Reference total radiation heat quantity </t>
    <phoneticPr fontId="30"/>
  </si>
  <si>
    <t>Option C</t>
    <phoneticPr fontId="3"/>
  </si>
  <si>
    <t>Measurement certification by authorized laboratory</t>
    <phoneticPr fontId="3"/>
  </si>
  <si>
    <r>
      <rPr>
        <sz val="14"/>
        <color rgb="FFFF0000"/>
        <rFont val="Symbol"/>
        <family val="1"/>
        <charset val="2"/>
      </rPr>
      <t>l</t>
    </r>
    <r>
      <rPr>
        <i/>
        <vertAlign val="subscript"/>
        <sz val="14"/>
        <color rgb="FFFF0000"/>
        <rFont val="ＭＳ Ｐゴシック"/>
        <family val="3"/>
        <charset val="128"/>
      </rPr>
      <t>PJI,y</t>
    </r>
    <r>
      <rPr>
        <i/>
        <sz val="14"/>
        <color rgb="FFFF0000"/>
        <rFont val="Arial"/>
        <family val="2"/>
      </rPr>
      <t xml:space="preserve">
</t>
    </r>
    <r>
      <rPr>
        <sz val="14"/>
        <color rgb="FFFF0000"/>
        <rFont val="Arial"/>
        <family val="2"/>
      </rPr>
      <t/>
    </r>
    <phoneticPr fontId="3"/>
  </si>
  <si>
    <r>
      <rPr>
        <sz val="14"/>
        <color rgb="FFFF0000"/>
        <rFont val="Symbol"/>
        <family val="1"/>
        <charset val="2"/>
      </rPr>
      <t>l</t>
    </r>
    <r>
      <rPr>
        <i/>
        <vertAlign val="subscript"/>
        <sz val="14"/>
        <color rgb="FFFF0000"/>
        <rFont val="ＭＳ Ｐゴシック"/>
        <family val="3"/>
        <charset val="128"/>
      </rPr>
      <t>PJI,0</t>
    </r>
    <r>
      <rPr>
        <i/>
        <sz val="14"/>
        <color rgb="FFFF0000"/>
        <rFont val="Arial"/>
        <family val="2"/>
      </rPr>
      <t xml:space="preserve">
</t>
    </r>
    <r>
      <rPr>
        <sz val="14"/>
        <color rgb="FFFF0000"/>
        <rFont val="Arial"/>
        <family val="2"/>
      </rPr>
      <t/>
    </r>
    <phoneticPr fontId="3"/>
  </si>
  <si>
    <t>Thermal conductivity of used project thermal insulation material after y years later since installation</t>
    <phoneticPr fontId="30"/>
  </si>
  <si>
    <r>
      <t>W/m</t>
    </r>
    <r>
      <rPr>
        <sz val="14"/>
        <color rgb="FFFF0000"/>
        <rFont val="ＭＳ Ｐゴシック"/>
        <family val="3"/>
        <charset val="128"/>
      </rPr>
      <t>･</t>
    </r>
    <r>
      <rPr>
        <sz val="14"/>
        <color rgb="FFFF0000"/>
        <rFont val="Arial"/>
        <family val="2"/>
      </rPr>
      <t>K</t>
    </r>
    <phoneticPr fontId="30"/>
  </si>
  <si>
    <r>
      <t>W/m</t>
    </r>
    <r>
      <rPr>
        <sz val="14"/>
        <color rgb="FFFF0000"/>
        <rFont val="ＭＳ Ｐゴシック"/>
        <family val="3"/>
        <charset val="128"/>
      </rPr>
      <t>･</t>
    </r>
    <r>
      <rPr>
        <sz val="14"/>
        <color rgb="FFFF0000"/>
        <rFont val="Arial"/>
        <family val="2"/>
      </rPr>
      <t>K</t>
    </r>
    <phoneticPr fontId="3"/>
  </si>
  <si>
    <t>Once before installation of project insulation material</t>
    <phoneticPr fontId="3"/>
  </si>
  <si>
    <t>Once after each monitoring period</t>
    <phoneticPr fontId="3"/>
  </si>
  <si>
    <t>According to testing data by the loboratory, thermal conductivity curve for temperature range between 50°C and 300°C shall be drawn.
Average value of thermal conductivity for temperature range between 50°C and 300°C  is applied to this parameter.</t>
    <phoneticPr fontId="3"/>
  </si>
  <si>
    <t>Reference radiating surface area</t>
    <phoneticPr fontId="3"/>
  </si>
  <si>
    <t>Project radiating surface area</t>
    <phoneticPr fontId="3"/>
  </si>
  <si>
    <t>Reference radiating surface area</t>
    <phoneticPr fontId="30"/>
  </si>
  <si>
    <t>Project radiating surface area</t>
    <phoneticPr fontId="30"/>
  </si>
  <si>
    <r>
      <rPr>
        <sz val="11"/>
        <color theme="1"/>
        <rFont val="ＭＳ Ｐゴシック"/>
        <family val="3"/>
        <charset val="128"/>
      </rPr>
      <t>■</t>
    </r>
    <r>
      <rPr>
        <sz val="11"/>
        <color theme="1"/>
        <rFont val="Times New Roman"/>
        <family val="1"/>
      </rPr>
      <t>Project case1) In case 10mm installation of project thermal insulation material</t>
    </r>
    <phoneticPr fontId="30"/>
  </si>
  <si>
    <r>
      <t>d(n)</t>
    </r>
    <r>
      <rPr>
        <i/>
        <vertAlign val="subscript"/>
        <sz val="11"/>
        <color theme="1"/>
        <rFont val="Times New Roman"/>
        <family val="1"/>
      </rPr>
      <t>ExtP</t>
    </r>
    <phoneticPr fontId="30"/>
  </si>
  <si>
    <r>
      <t>t(n)</t>
    </r>
    <r>
      <rPr>
        <i/>
        <vertAlign val="subscript"/>
        <sz val="11"/>
        <color theme="1"/>
        <rFont val="Times New Roman"/>
        <family val="1"/>
      </rPr>
      <t>ExtI</t>
    </r>
    <phoneticPr fontId="30"/>
  </si>
  <si>
    <r>
      <t>t(n)</t>
    </r>
    <r>
      <rPr>
        <i/>
        <vertAlign val="subscript"/>
        <sz val="11"/>
        <color theme="1"/>
        <rFont val="Times New Roman"/>
        <family val="1"/>
      </rPr>
      <t>PJI</t>
    </r>
    <phoneticPr fontId="30"/>
  </si>
  <si>
    <r>
      <t>l(n)</t>
    </r>
    <r>
      <rPr>
        <i/>
        <vertAlign val="subscript"/>
        <sz val="11"/>
        <color theme="1"/>
        <rFont val="Times New Roman"/>
        <family val="1"/>
      </rPr>
      <t>PJI</t>
    </r>
    <phoneticPr fontId="30"/>
  </si>
  <si>
    <r>
      <t>SA(n)</t>
    </r>
    <r>
      <rPr>
        <i/>
        <vertAlign val="subscript"/>
        <sz val="11"/>
        <color theme="1"/>
        <rFont val="Times New Roman"/>
        <family val="1"/>
      </rPr>
      <t>ExtI</t>
    </r>
    <phoneticPr fontId="30"/>
  </si>
  <si>
    <r>
      <t>SA(n)</t>
    </r>
    <r>
      <rPr>
        <i/>
        <vertAlign val="subscript"/>
        <sz val="11"/>
        <color theme="1"/>
        <rFont val="Times New Roman"/>
        <family val="1"/>
      </rPr>
      <t>PJI-ins</t>
    </r>
    <phoneticPr fontId="30"/>
  </si>
  <si>
    <r>
      <t>SA(n)</t>
    </r>
    <r>
      <rPr>
        <i/>
        <vertAlign val="subscript"/>
        <sz val="11"/>
        <color theme="1"/>
        <rFont val="Times New Roman"/>
        <family val="1"/>
      </rPr>
      <t>PJI-str,y</t>
    </r>
    <phoneticPr fontId="30"/>
  </si>
  <si>
    <r>
      <t>SA(n)</t>
    </r>
    <r>
      <rPr>
        <i/>
        <vertAlign val="subscript"/>
        <sz val="11"/>
        <color theme="1"/>
        <rFont val="Times New Roman"/>
        <family val="1"/>
      </rPr>
      <t>RE,y</t>
    </r>
    <phoneticPr fontId="30"/>
  </si>
  <si>
    <r>
      <t>SA(n)</t>
    </r>
    <r>
      <rPr>
        <i/>
        <vertAlign val="subscript"/>
        <sz val="11"/>
        <color theme="1"/>
        <rFont val="Times New Roman"/>
        <family val="1"/>
      </rPr>
      <t>PJ,y</t>
    </r>
    <phoneticPr fontId="30"/>
  </si>
  <si>
    <r>
      <t>qR(n)</t>
    </r>
    <r>
      <rPr>
        <i/>
        <vertAlign val="subscript"/>
        <sz val="11"/>
        <color theme="1"/>
        <rFont val="Times New Roman"/>
        <family val="1"/>
      </rPr>
      <t>RE</t>
    </r>
    <phoneticPr fontId="30"/>
  </si>
  <si>
    <r>
      <t>f(n)</t>
    </r>
    <r>
      <rPr>
        <i/>
        <vertAlign val="subscript"/>
        <sz val="11"/>
        <color theme="1"/>
        <rFont val="Times New Roman"/>
        <family val="1"/>
      </rPr>
      <t>PJI-eff</t>
    </r>
    <phoneticPr fontId="30"/>
  </si>
  <si>
    <r>
      <t>f</t>
    </r>
    <r>
      <rPr>
        <vertAlign val="subscript"/>
        <sz val="11"/>
        <color theme="1"/>
        <rFont val="Times New Roman"/>
        <family val="1"/>
      </rPr>
      <t>PJI-dec,y</t>
    </r>
    <phoneticPr fontId="30"/>
  </si>
  <si>
    <r>
      <t>qR(n)</t>
    </r>
    <r>
      <rPr>
        <i/>
        <vertAlign val="subscript"/>
        <sz val="11"/>
        <color theme="1"/>
        <rFont val="Times New Roman"/>
        <family val="1"/>
      </rPr>
      <t>PJ,y</t>
    </r>
    <phoneticPr fontId="30"/>
  </si>
  <si>
    <r>
      <t>QR(n)</t>
    </r>
    <r>
      <rPr>
        <i/>
        <vertAlign val="subscript"/>
        <sz val="11"/>
        <color theme="1"/>
        <rFont val="Times New Roman"/>
        <family val="1"/>
      </rPr>
      <t>RE,y</t>
    </r>
    <phoneticPr fontId="30"/>
  </si>
  <si>
    <r>
      <t>m</t>
    </r>
    <r>
      <rPr>
        <vertAlign val="superscript"/>
        <sz val="11"/>
        <color theme="1"/>
        <rFont val="Times New Roman"/>
        <family val="1"/>
      </rPr>
      <t>2</t>
    </r>
    <phoneticPr fontId="30"/>
  </si>
  <si>
    <r>
      <t>W/m</t>
    </r>
    <r>
      <rPr>
        <vertAlign val="superscript"/>
        <sz val="11"/>
        <color theme="1"/>
        <rFont val="Times New Roman"/>
        <family val="1"/>
      </rPr>
      <t>2</t>
    </r>
    <phoneticPr fontId="30"/>
  </si>
  <si>
    <t xml:space="preserve"> - </t>
    <phoneticPr fontId="30"/>
  </si>
  <si>
    <r>
      <rPr>
        <i/>
        <sz val="11"/>
        <color theme="1"/>
        <rFont val="Times New Roman"/>
        <family val="1"/>
      </rPr>
      <t>n</t>
    </r>
    <r>
      <rPr>
        <sz val="11"/>
        <color theme="1"/>
        <rFont val="Times New Roman"/>
        <family val="1"/>
      </rPr>
      <t xml:space="preserve"> = 1</t>
    </r>
    <phoneticPr fontId="30"/>
  </si>
  <si>
    <r>
      <t>QR</t>
    </r>
    <r>
      <rPr>
        <i/>
        <vertAlign val="subscript"/>
        <sz val="11"/>
        <color theme="1"/>
        <rFont val="Times New Roman"/>
        <family val="1"/>
      </rPr>
      <t>RE,y</t>
    </r>
    <phoneticPr fontId="30"/>
  </si>
  <si>
    <r>
      <rPr>
        <i/>
        <sz val="11"/>
        <color theme="1"/>
        <rFont val="Times New Roman"/>
        <family val="1"/>
      </rPr>
      <t>n</t>
    </r>
    <r>
      <rPr>
        <sz val="11"/>
        <color theme="1"/>
        <rFont val="Times New Roman"/>
        <family val="1"/>
      </rPr>
      <t xml:space="preserve"> = 2</t>
    </r>
    <r>
      <rPr>
        <sz val="11"/>
        <color theme="1"/>
        <rFont val="ＭＳ Ｐゴシック"/>
        <family val="2"/>
        <charset val="128"/>
        <scheme val="minor"/>
      </rPr>
      <t/>
    </r>
  </si>
  <si>
    <r>
      <rPr>
        <i/>
        <sz val="11"/>
        <color theme="1"/>
        <rFont val="Times New Roman"/>
        <family val="1"/>
      </rPr>
      <t>n</t>
    </r>
    <r>
      <rPr>
        <sz val="11"/>
        <color theme="1"/>
        <rFont val="Times New Roman"/>
        <family val="1"/>
      </rPr>
      <t xml:space="preserve"> = 3</t>
    </r>
    <r>
      <rPr>
        <sz val="11"/>
        <color theme="1"/>
        <rFont val="ＭＳ Ｐゴシック"/>
        <family val="2"/>
        <charset val="128"/>
        <scheme val="minor"/>
      </rPr>
      <t/>
    </r>
  </si>
  <si>
    <r>
      <t>CO</t>
    </r>
    <r>
      <rPr>
        <vertAlign val="subscript"/>
        <sz val="11"/>
        <color theme="1"/>
        <rFont val="Times New Roman"/>
        <family val="1"/>
      </rPr>
      <t>2</t>
    </r>
    <r>
      <rPr>
        <sz val="11"/>
        <color theme="1"/>
        <rFont val="Times New Roman"/>
        <family val="1"/>
      </rPr>
      <t xml:space="preserve"> Emission factor of coal</t>
    </r>
    <phoneticPr fontId="30"/>
  </si>
  <si>
    <r>
      <t>EF</t>
    </r>
    <r>
      <rPr>
        <i/>
        <vertAlign val="subscript"/>
        <sz val="11"/>
        <color theme="1"/>
        <rFont val="Times New Roman"/>
        <family val="1"/>
      </rPr>
      <t>CO2,coal</t>
    </r>
    <phoneticPr fontId="30"/>
  </si>
  <si>
    <r>
      <t>tCO</t>
    </r>
    <r>
      <rPr>
        <vertAlign val="subscript"/>
        <sz val="11"/>
        <color theme="1"/>
        <rFont val="Times New Roman"/>
        <family val="1"/>
      </rPr>
      <t>2</t>
    </r>
    <r>
      <rPr>
        <sz val="11"/>
        <color theme="1"/>
        <rFont val="Times New Roman"/>
        <family val="1"/>
      </rPr>
      <t>/GJ</t>
    </r>
    <phoneticPr fontId="30"/>
  </si>
  <si>
    <r>
      <rPr>
        <i/>
        <sz val="11"/>
        <color theme="1"/>
        <rFont val="Times New Roman"/>
        <family val="1"/>
      </rPr>
      <t>n</t>
    </r>
    <r>
      <rPr>
        <sz val="11"/>
        <color theme="1"/>
        <rFont val="Times New Roman"/>
        <family val="1"/>
      </rPr>
      <t xml:space="preserve"> = 4</t>
    </r>
    <r>
      <rPr>
        <sz val="11"/>
        <color theme="1"/>
        <rFont val="ＭＳ Ｐゴシック"/>
        <family val="2"/>
        <charset val="128"/>
        <scheme val="minor"/>
      </rPr>
      <t/>
    </r>
  </si>
  <si>
    <r>
      <t>RE</t>
    </r>
    <r>
      <rPr>
        <i/>
        <vertAlign val="subscript"/>
        <sz val="11"/>
        <color theme="1"/>
        <rFont val="Times New Roman"/>
        <family val="1"/>
      </rPr>
      <t>y</t>
    </r>
    <phoneticPr fontId="30"/>
  </si>
  <si>
    <r>
      <t>tCO</t>
    </r>
    <r>
      <rPr>
        <vertAlign val="subscript"/>
        <sz val="11"/>
        <color theme="1"/>
        <rFont val="Times New Roman"/>
        <family val="1"/>
      </rPr>
      <t>2</t>
    </r>
    <r>
      <rPr>
        <sz val="11"/>
        <color theme="1"/>
        <rFont val="Times New Roman"/>
        <family val="1"/>
      </rPr>
      <t>/y</t>
    </r>
    <phoneticPr fontId="30"/>
  </si>
  <si>
    <r>
      <rPr>
        <i/>
        <sz val="11"/>
        <color theme="1"/>
        <rFont val="Times New Roman"/>
        <family val="1"/>
      </rPr>
      <t>n</t>
    </r>
    <r>
      <rPr>
        <sz val="11"/>
        <color theme="1"/>
        <rFont val="Times New Roman"/>
        <family val="1"/>
      </rPr>
      <t xml:space="preserve"> = 5</t>
    </r>
    <r>
      <rPr>
        <sz val="11"/>
        <color theme="1"/>
        <rFont val="ＭＳ Ｐゴシック"/>
        <family val="2"/>
        <charset val="128"/>
        <scheme val="minor"/>
      </rPr>
      <t/>
    </r>
  </si>
  <si>
    <r>
      <t>QR</t>
    </r>
    <r>
      <rPr>
        <i/>
        <vertAlign val="subscript"/>
        <sz val="11"/>
        <color theme="1"/>
        <rFont val="Times New Roman"/>
        <family val="1"/>
      </rPr>
      <t>PJ,y</t>
    </r>
    <phoneticPr fontId="30"/>
  </si>
  <si>
    <r>
      <rPr>
        <i/>
        <sz val="11"/>
        <color theme="1"/>
        <rFont val="Times New Roman"/>
        <family val="1"/>
      </rPr>
      <t>n</t>
    </r>
    <r>
      <rPr>
        <sz val="11"/>
        <color theme="1"/>
        <rFont val="Times New Roman"/>
        <family val="1"/>
      </rPr>
      <t xml:space="preserve"> = 6</t>
    </r>
    <r>
      <rPr>
        <sz val="11"/>
        <color theme="1"/>
        <rFont val="ＭＳ Ｐゴシック"/>
        <family val="2"/>
        <charset val="128"/>
        <scheme val="minor"/>
      </rPr>
      <t/>
    </r>
  </si>
  <si>
    <r>
      <rPr>
        <i/>
        <sz val="11"/>
        <color theme="1"/>
        <rFont val="Times New Roman"/>
        <family val="1"/>
      </rPr>
      <t>n</t>
    </r>
    <r>
      <rPr>
        <sz val="11"/>
        <color theme="1"/>
        <rFont val="Times New Roman"/>
        <family val="1"/>
      </rPr>
      <t xml:space="preserve"> = 7</t>
    </r>
    <r>
      <rPr>
        <sz val="11"/>
        <color theme="1"/>
        <rFont val="ＭＳ Ｐゴシック"/>
        <family val="2"/>
        <charset val="128"/>
        <scheme val="minor"/>
      </rPr>
      <t/>
    </r>
  </si>
  <si>
    <r>
      <rPr>
        <i/>
        <sz val="11"/>
        <color theme="1"/>
        <rFont val="Times New Roman"/>
        <family val="1"/>
      </rPr>
      <t>n</t>
    </r>
    <r>
      <rPr>
        <sz val="11"/>
        <color theme="1"/>
        <rFont val="Times New Roman"/>
        <family val="1"/>
      </rPr>
      <t xml:space="preserve"> = 8</t>
    </r>
    <r>
      <rPr>
        <sz val="11"/>
        <color theme="1"/>
        <rFont val="ＭＳ Ｐゴシック"/>
        <family val="2"/>
        <charset val="128"/>
        <scheme val="minor"/>
      </rPr>
      <t/>
    </r>
  </si>
  <si>
    <r>
      <t>PE</t>
    </r>
    <r>
      <rPr>
        <i/>
        <vertAlign val="subscript"/>
        <sz val="11"/>
        <color theme="1"/>
        <rFont val="Times New Roman"/>
        <family val="1"/>
      </rPr>
      <t>y</t>
    </r>
    <phoneticPr fontId="30"/>
  </si>
  <si>
    <r>
      <rPr>
        <i/>
        <sz val="11"/>
        <color theme="1"/>
        <rFont val="Times New Roman"/>
        <family val="1"/>
      </rPr>
      <t>n</t>
    </r>
    <r>
      <rPr>
        <sz val="11"/>
        <color theme="1"/>
        <rFont val="Times New Roman"/>
        <family val="1"/>
      </rPr>
      <t xml:space="preserve"> = 9</t>
    </r>
    <r>
      <rPr>
        <sz val="11"/>
        <color theme="1"/>
        <rFont val="ＭＳ Ｐゴシック"/>
        <family val="2"/>
        <charset val="128"/>
        <scheme val="minor"/>
      </rPr>
      <t/>
    </r>
  </si>
  <si>
    <r>
      <t>ER</t>
    </r>
    <r>
      <rPr>
        <i/>
        <vertAlign val="subscript"/>
        <sz val="11"/>
        <color theme="1"/>
        <rFont val="Times New Roman"/>
        <family val="1"/>
      </rPr>
      <t>y</t>
    </r>
    <phoneticPr fontId="30"/>
  </si>
  <si>
    <r>
      <t>tCO</t>
    </r>
    <r>
      <rPr>
        <vertAlign val="subscript"/>
        <sz val="11"/>
        <color theme="1"/>
        <rFont val="Times New Roman"/>
        <family val="1"/>
      </rPr>
      <t>2e</t>
    </r>
    <r>
      <rPr>
        <sz val="11"/>
        <color theme="1"/>
        <rFont val="Times New Roman"/>
        <family val="1"/>
      </rPr>
      <t>/y</t>
    </r>
    <phoneticPr fontId="30"/>
  </si>
  <si>
    <r>
      <rPr>
        <i/>
        <sz val="11"/>
        <color theme="1"/>
        <rFont val="Times New Roman"/>
        <family val="1"/>
      </rPr>
      <t>n</t>
    </r>
    <r>
      <rPr>
        <sz val="11"/>
        <color theme="1"/>
        <rFont val="Times New Roman"/>
        <family val="1"/>
      </rPr>
      <t xml:space="preserve"> = 10</t>
    </r>
    <r>
      <rPr>
        <sz val="11"/>
        <color theme="1"/>
        <rFont val="ＭＳ Ｐゴシック"/>
        <family val="2"/>
        <charset val="128"/>
        <scheme val="minor"/>
      </rPr>
      <t/>
    </r>
  </si>
  <si>
    <r>
      <rPr>
        <i/>
        <sz val="11"/>
        <color theme="1"/>
        <rFont val="Times New Roman"/>
        <family val="1"/>
      </rPr>
      <t>n</t>
    </r>
    <r>
      <rPr>
        <sz val="11"/>
        <color theme="1"/>
        <rFont val="Times New Roman"/>
        <family val="1"/>
      </rPr>
      <t xml:space="preserve"> = 11</t>
    </r>
    <r>
      <rPr>
        <sz val="11"/>
        <color theme="1"/>
        <rFont val="ＭＳ Ｐゴシック"/>
        <family val="2"/>
        <charset val="128"/>
        <scheme val="minor"/>
      </rPr>
      <t/>
    </r>
  </si>
  <si>
    <r>
      <rPr>
        <i/>
        <sz val="11"/>
        <color theme="1"/>
        <rFont val="Times New Roman"/>
        <family val="1"/>
      </rPr>
      <t>n</t>
    </r>
    <r>
      <rPr>
        <sz val="11"/>
        <color theme="1"/>
        <rFont val="Times New Roman"/>
        <family val="1"/>
      </rPr>
      <t xml:space="preserve"> = 12</t>
    </r>
    <r>
      <rPr>
        <sz val="11"/>
        <color theme="1"/>
        <rFont val="ＭＳ Ｐゴシック"/>
        <family val="2"/>
        <charset val="128"/>
        <scheme val="minor"/>
      </rPr>
      <t/>
    </r>
  </si>
  <si>
    <r>
      <rPr>
        <sz val="11"/>
        <color theme="1"/>
        <rFont val="ＭＳ Ｐゴシック"/>
        <family val="3"/>
        <charset val="128"/>
      </rPr>
      <t>■</t>
    </r>
    <r>
      <rPr>
        <sz val="11"/>
        <color theme="1"/>
        <rFont val="Times New Roman"/>
        <family val="1"/>
      </rPr>
      <t>Project case2) In case 20mm installation of project thermal insulation material</t>
    </r>
    <phoneticPr fontId="30"/>
  </si>
  <si>
    <r>
      <rPr>
        <sz val="11"/>
        <color theme="1"/>
        <rFont val="ＭＳ Ｐゴシック"/>
        <family val="3"/>
        <charset val="128"/>
      </rPr>
      <t>■</t>
    </r>
    <r>
      <rPr>
        <sz val="11"/>
        <color theme="1"/>
        <rFont val="Times New Roman"/>
        <family val="1"/>
      </rPr>
      <t>Project case3) In case 40mm installation of project thermal insulation material</t>
    </r>
    <phoneticPr fontId="30"/>
  </si>
  <si>
    <r>
      <t>Referencetotal  radiation</t>
    </r>
    <r>
      <rPr>
        <sz val="11"/>
        <color theme="1"/>
        <rFont val="ＭＳ Ｐゴシック"/>
        <family val="3"/>
        <charset val="128"/>
      </rPr>
      <t>　</t>
    </r>
    <r>
      <rPr>
        <sz val="11"/>
        <color theme="1"/>
        <rFont val="Times New Roman"/>
        <family val="1"/>
      </rPr>
      <t>heat  quantity</t>
    </r>
    <phoneticPr fontId="30"/>
  </si>
  <si>
    <r>
      <rPr>
        <i/>
        <sz val="11"/>
        <color theme="1"/>
        <rFont val="Symbol"/>
        <family val="1"/>
        <charset val="2"/>
      </rPr>
      <t>h</t>
    </r>
    <r>
      <rPr>
        <i/>
        <vertAlign val="subscript"/>
        <sz val="11"/>
        <color theme="1"/>
        <rFont val="Times New Roman"/>
        <family val="1"/>
      </rPr>
      <t>boiler</t>
    </r>
    <phoneticPr fontId="30"/>
  </si>
  <si>
    <r>
      <t>Length installed by the project thermal insulation material for main steam pipe No</t>
    </r>
    <r>
      <rPr>
        <i/>
        <sz val="14"/>
        <color rgb="FFFF0000"/>
        <rFont val="Arial"/>
        <family val="2"/>
      </rPr>
      <t>.n</t>
    </r>
    <phoneticPr fontId="3"/>
  </si>
  <si>
    <t>(CHP3 high pressure unit)</t>
    <phoneticPr fontId="30"/>
  </si>
  <si>
    <t>(CHP3 high pressure unit)</t>
    <phoneticPr fontId="30"/>
  </si>
  <si>
    <t>Site photographs by the themal power plant</t>
    <phoneticPr fontId="3"/>
  </si>
  <si>
    <t>·On the last day during each monitoring period, the person in charge  does checking whethere physical damaged points are founded or not at all installation areas of the peoject thermal insulation and takes some electronic pictures .for evidences.
·Physical damaged areas are counted in conservative manner.</t>
    <phoneticPr fontId="3"/>
  </si>
  <si>
    <r>
      <t>Steam flow hours in main steam pipe line No.</t>
    </r>
    <r>
      <rPr>
        <i/>
        <sz val="14"/>
        <color rgb="FFFF0000"/>
        <rFont val="Arial"/>
        <family val="2"/>
      </rPr>
      <t xml:space="preserve"> n</t>
    </r>
    <r>
      <rPr>
        <sz val="14"/>
        <color rgb="FFFF0000"/>
        <rFont val="Arial"/>
        <family val="2"/>
      </rPr>
      <t xml:space="preserve"> during the period of year</t>
    </r>
    <r>
      <rPr>
        <i/>
        <sz val="14"/>
        <color rgb="FFFF0000"/>
        <rFont val="Arial"/>
        <family val="2"/>
      </rPr>
      <t xml:space="preserve"> y </t>
    </r>
    <phoneticPr fontId="3"/>
  </si>
  <si>
    <t>[In case of boiler-common steam header line]
Hourly data for steam flow, steam temperature and steam pressure in the main steam pipe at the boiler outlet is manually recorded in the control room. 
In case that hourly values for these parameters are recorded, the operation of on-off bulb of steam during the hour is regarded as on-status. 
In case that hourly values for these parameters are not recorded, the operation of on-off bulb of steam during the hour is regarded as off-status.  
[In case of common steam header-turbine line]
The following parameters are manually recorded in the control room. 
·Hourly data for electricity generated the generator linked the turbine
·Hourly data for steam flow rate, steam temperature and steam pressure in the main steam pipe at the turbine inlet
This parameter is counted by one of above-mentioned two items.
In case that hourly value for this parameter is recorded, the turbine operation (steam is fed to the turbine) during the hour is regarded as on-status. 
In case that hourly value for this parameter is not recorded, the turbine operation (steam is fed to the turbine) during the hour is regarded as on-status. 
[In case of common steam header line]
In conservative manner, this value is counted by average steam flow hours on all common header-turbine steam lines.</t>
    <phoneticPr fontId="3"/>
  </si>
  <si>
    <t>Steam flow hours</t>
    <phoneticPr fontId="3"/>
  </si>
  <si>
    <r>
      <t>OH(12)</t>
    </r>
    <r>
      <rPr>
        <vertAlign val="subscript"/>
        <sz val="11"/>
        <color indexed="8"/>
        <rFont val="Arial"/>
        <family val="2"/>
      </rPr>
      <t>sf,y</t>
    </r>
    <phoneticPr fontId="3"/>
  </si>
  <si>
    <r>
      <t>OH(11)</t>
    </r>
    <r>
      <rPr>
        <vertAlign val="subscript"/>
        <sz val="11"/>
        <color indexed="8"/>
        <rFont val="Arial"/>
        <family val="2"/>
      </rPr>
      <t>sf,y</t>
    </r>
    <phoneticPr fontId="3"/>
  </si>
  <si>
    <r>
      <t>OH(10)</t>
    </r>
    <r>
      <rPr>
        <vertAlign val="subscript"/>
        <sz val="11"/>
        <color indexed="8"/>
        <rFont val="Arial"/>
        <family val="2"/>
      </rPr>
      <t>sf,y</t>
    </r>
    <phoneticPr fontId="3"/>
  </si>
  <si>
    <r>
      <t>OH(9)</t>
    </r>
    <r>
      <rPr>
        <vertAlign val="subscript"/>
        <sz val="11"/>
        <color indexed="8"/>
        <rFont val="Arial"/>
        <family val="2"/>
      </rPr>
      <t>sf,y</t>
    </r>
    <phoneticPr fontId="3"/>
  </si>
  <si>
    <r>
      <t>OH(8)</t>
    </r>
    <r>
      <rPr>
        <vertAlign val="subscript"/>
        <sz val="11"/>
        <color indexed="8"/>
        <rFont val="Arial"/>
        <family val="2"/>
      </rPr>
      <t>sf,y</t>
    </r>
    <phoneticPr fontId="3"/>
  </si>
  <si>
    <r>
      <t>OH(7)</t>
    </r>
    <r>
      <rPr>
        <vertAlign val="subscript"/>
        <sz val="11"/>
        <color indexed="8"/>
        <rFont val="Arial"/>
        <family val="2"/>
      </rPr>
      <t>sf,y</t>
    </r>
    <phoneticPr fontId="3"/>
  </si>
  <si>
    <r>
      <t>OH(6)</t>
    </r>
    <r>
      <rPr>
        <vertAlign val="subscript"/>
        <sz val="11"/>
        <color indexed="8"/>
        <rFont val="Arial"/>
        <family val="2"/>
      </rPr>
      <t>sf,y</t>
    </r>
    <phoneticPr fontId="3"/>
  </si>
  <si>
    <r>
      <t>OH(5)</t>
    </r>
    <r>
      <rPr>
        <vertAlign val="subscript"/>
        <sz val="11"/>
        <color indexed="8"/>
        <rFont val="Arial"/>
        <family val="2"/>
      </rPr>
      <t>sf,y</t>
    </r>
    <phoneticPr fontId="3"/>
  </si>
  <si>
    <r>
      <t>OH(4)</t>
    </r>
    <r>
      <rPr>
        <vertAlign val="subscript"/>
        <sz val="11"/>
        <color indexed="8"/>
        <rFont val="Arial"/>
        <family val="2"/>
      </rPr>
      <t>sf,y</t>
    </r>
    <phoneticPr fontId="3"/>
  </si>
  <si>
    <r>
      <t>OH(3)</t>
    </r>
    <r>
      <rPr>
        <vertAlign val="subscript"/>
        <sz val="11"/>
        <color indexed="8"/>
        <rFont val="Arial"/>
        <family val="2"/>
      </rPr>
      <t>sf,y</t>
    </r>
    <phoneticPr fontId="3"/>
  </si>
  <si>
    <r>
      <t>OH(2)</t>
    </r>
    <r>
      <rPr>
        <vertAlign val="subscript"/>
        <sz val="11"/>
        <color indexed="8"/>
        <rFont val="Arial"/>
        <family val="2"/>
      </rPr>
      <t>sf,y</t>
    </r>
    <phoneticPr fontId="3"/>
  </si>
  <si>
    <r>
      <t>OH(1)</t>
    </r>
    <r>
      <rPr>
        <vertAlign val="subscript"/>
        <sz val="11"/>
        <color indexed="8"/>
        <rFont val="Arial"/>
        <family val="2"/>
      </rPr>
      <t>sf,y</t>
    </r>
    <phoneticPr fontId="3"/>
  </si>
  <si>
    <r>
      <t>OH(11)</t>
    </r>
    <r>
      <rPr>
        <vertAlign val="subscript"/>
        <sz val="11"/>
        <color indexed="8"/>
        <rFont val="Arial"/>
        <family val="2"/>
      </rPr>
      <t>sf,y</t>
    </r>
    <phoneticPr fontId="3"/>
  </si>
  <si>
    <r>
      <t>OH(9)</t>
    </r>
    <r>
      <rPr>
        <vertAlign val="subscript"/>
        <sz val="11"/>
        <color indexed="8"/>
        <rFont val="Arial"/>
        <family val="2"/>
      </rPr>
      <t>sf,y</t>
    </r>
    <phoneticPr fontId="3"/>
  </si>
  <si>
    <r>
      <t>OH(2)</t>
    </r>
    <r>
      <rPr>
        <vertAlign val="subscript"/>
        <sz val="11"/>
        <color indexed="8"/>
        <rFont val="Arial"/>
        <family val="2"/>
      </rPr>
      <t>sf,y</t>
    </r>
    <phoneticPr fontId="3"/>
  </si>
  <si>
    <r>
      <t>OH(1)</t>
    </r>
    <r>
      <rPr>
        <vertAlign val="subscript"/>
        <sz val="11"/>
        <color indexed="8"/>
        <rFont val="Arial"/>
        <family val="2"/>
      </rPr>
      <t>sf,y</t>
    </r>
    <phoneticPr fontId="3"/>
  </si>
  <si>
    <r>
      <t>O</t>
    </r>
    <r>
      <rPr>
        <i/>
        <sz val="14"/>
        <color rgb="FFFF0000"/>
        <rFont val="Arial"/>
        <family val="2"/>
      </rPr>
      <t>H(n)</t>
    </r>
    <r>
      <rPr>
        <i/>
        <vertAlign val="subscript"/>
        <sz val="14"/>
        <color rgb="FFFF0000"/>
        <rFont val="Arial"/>
        <family val="2"/>
      </rPr>
      <t>sf,y</t>
    </r>
    <r>
      <rPr>
        <sz val="14"/>
        <color rgb="FFFF0000"/>
        <rFont val="Arial"/>
        <family val="2"/>
      </rPr>
      <t xml:space="preserve">
</t>
    </r>
    <phoneticPr fontId="3"/>
  </si>
  <si>
    <t>Steam flow hours</t>
    <phoneticPr fontId="30"/>
  </si>
  <si>
    <t>OH(n)sf,y</t>
    <phoneticPr fontId="30"/>
  </si>
  <si>
    <t>Steam flow hours</t>
    <phoneticPr fontId="3"/>
  </si>
  <si>
    <t>Thermal conductivity of new project thermal insulation material (before installation)</t>
    <phoneticPr fontId="30"/>
  </si>
  <si>
    <r>
      <rPr>
        <sz val="14"/>
        <color rgb="FFFF0000"/>
        <rFont val="Symbol"/>
        <family val="1"/>
        <charset val="2"/>
      </rPr>
      <t>·</t>
    </r>
    <r>
      <rPr>
        <sz val="14"/>
        <color rgb="FFFF0000"/>
        <rFont val="Arial"/>
        <family val="2"/>
      </rPr>
      <t>3 sampling installation zones (200mm</t>
    </r>
    <r>
      <rPr>
        <sz val="14"/>
        <color rgb="FFFF0000"/>
        <rFont val="Symbol"/>
        <family val="1"/>
        <charset val="2"/>
      </rPr>
      <t>´</t>
    </r>
    <r>
      <rPr>
        <sz val="14"/>
        <color rgb="FFFF0000"/>
        <rFont val="Arial"/>
        <family val="2"/>
      </rPr>
      <t xml:space="preserve">200mm of project thermal insulation  </t>
    </r>
    <r>
      <rPr>
        <sz val="14"/>
        <color rgb="FFFF0000"/>
        <rFont val="Symbol"/>
        <family val="1"/>
        <charset val="2"/>
      </rPr>
      <t>´</t>
    </r>
    <r>
      <rPr>
        <sz val="14"/>
        <color rgb="FFFF0000"/>
        <rFont val="Arial"/>
        <family val="2"/>
      </rPr>
      <t xml:space="preserve">5partitions for each zone) of project thermal insulation material are eatablished, for the purpose of monitoring of this parameter.
3 sampling installation zones are chosen from central area on common steam header line, because amount of time for steam flow in the pipe around there 
is longest.
</t>
    </r>
    <r>
      <rPr>
        <sz val="14"/>
        <color rgb="FFFF0000"/>
        <rFont val="Symbol"/>
        <family val="1"/>
        <charset val="2"/>
      </rPr>
      <t>·</t>
    </r>
    <r>
      <rPr>
        <sz val="14"/>
        <color rgb="FFFF0000"/>
        <rFont val="Arial"/>
        <family val="2"/>
      </rPr>
      <t>On the last day during each monitoring period, project thermal insulation of 1 partition (200mm</t>
    </r>
    <r>
      <rPr>
        <sz val="14"/>
        <color rgb="FFFF0000"/>
        <rFont val="Symbol"/>
        <family val="1"/>
        <charset val="2"/>
      </rPr>
      <t>´</t>
    </r>
    <r>
      <rPr>
        <sz val="14"/>
        <color rgb="FFFF0000"/>
        <rFont val="Arial"/>
        <family val="2"/>
      </rPr>
      <t xml:space="preserve">200mm ) for each zone will be removed, and  thermal conductivities of removed materials will be measured by  thermal conductivity meter in authorized laboratory. Maximum value of removed materials for 3 partitions will be applied to this parameter.
</t>
    </r>
    <r>
      <rPr>
        <sz val="14"/>
        <color rgb="FFFF0000"/>
        <rFont val="Symbol"/>
        <family val="1"/>
        <charset val="2"/>
      </rPr>
      <t>·</t>
    </r>
    <r>
      <rPr>
        <sz val="14"/>
        <color rgb="FFFF0000"/>
        <rFont val="Arial"/>
        <family val="2"/>
      </rPr>
      <t xml:space="preserve"> Considering actual operation temperature, this parameter is identified by thermal conductivity at 250</t>
    </r>
    <r>
      <rPr>
        <sz val="14"/>
        <color rgb="FFFF0000"/>
        <rFont val="Symbol"/>
        <family val="1"/>
        <charset val="2"/>
      </rPr>
      <t>°</t>
    </r>
    <r>
      <rPr>
        <sz val="14"/>
        <color rgb="FFFF0000"/>
        <rFont val="Arial"/>
        <family val="2"/>
      </rPr>
      <t xml:space="preserve">C.
</t>
    </r>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</si>
</sst>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1" formatCode="_ * #,##0_ ;_ * \-#,##0_ ;_ * &quot;-&quot;_ ;_ @_ "/>
    <numFmt numFmtId="176" formatCode="0.0_ "/>
    <numFmt numFmtId="177" formatCode="0_ "/>
    <numFmt numFmtId="178" formatCode="#,##0_ ;[Red]\-#,##0\ "/>
    <numFmt numFmtId="179" formatCode="0.00_ "/>
    <numFmt numFmtId="180" formatCode="0.000_ "/>
    <numFmt numFmtId="181" formatCode="#,##0_);[Red]\(#,##0\)"/>
    <numFmt numFmtId="182" formatCode="#,##0.00_);[Red]\(#,##0.00\)"/>
    <numFmt numFmtId="183" formatCode="0.0_);[Red]\(0.0\)"/>
    <numFmt numFmtId="184" formatCode="0_);[Red]\(0\)"/>
    <numFmt numFmtId="185" formatCode="#,##0_ "/>
    <numFmt numFmtId="186" formatCode="#,##0.000_ ;[Red]\-#,##0.000\ "/>
  </numFmts>
  <fonts count="44" x14ac:knownFonts="1">
    <font>
      <sz val="11"/>
      <color theme="1"/>
      <name val="ＭＳ Ｐゴシック"/>
      <family val="3"/>
      <charset val="128"/>
      <scheme val="minor"/>
    </font>
    <font>
      <sz val="11"/>
      <color theme="1"/>
      <name val="ＭＳ Ｐゴシック"/>
      <family val="2"/>
      <charset val="128"/>
      <scheme val="minor"/>
    </font>
    <font>
      <sz val="11"/>
      <color indexed="8"/>
      <name val="ＭＳ Ｐゴシック"/>
      <family val="3"/>
      <charset val="128"/>
    </font>
    <font>
      <sz val="6"/>
      <name val="ＭＳ Ｐゴシック"/>
      <family val="3"/>
      <charset val="128"/>
    </font>
    <font>
      <sz val="11"/>
      <color indexed="8"/>
      <name val="Arial"/>
      <family val="2"/>
    </font>
    <font>
      <sz val="10"/>
      <color indexed="8"/>
      <name val="Arial"/>
      <family val="2"/>
    </font>
    <font>
      <vertAlign val="subscript"/>
      <sz val="11"/>
      <color indexed="8"/>
      <name val="Arial"/>
      <family val="2"/>
    </font>
    <font>
      <b/>
      <sz val="11"/>
      <color indexed="9"/>
      <name val="Arial"/>
      <family val="2"/>
    </font>
    <font>
      <b/>
      <sz val="11"/>
      <color indexed="8"/>
      <name val="Arial"/>
      <family val="2"/>
    </font>
    <font>
      <sz val="11"/>
      <name val="Arial"/>
      <family val="2"/>
    </font>
    <font>
      <b/>
      <sz val="10"/>
      <color indexed="9"/>
      <name val="Arial"/>
      <family val="2"/>
    </font>
    <font>
      <b/>
      <sz val="14"/>
      <color indexed="9"/>
      <name val="Arial"/>
      <family val="2"/>
    </font>
    <font>
      <b/>
      <sz val="12"/>
      <color indexed="9"/>
      <name val="Arial"/>
      <family val="2"/>
    </font>
    <font>
      <b/>
      <sz val="16"/>
      <color indexed="9"/>
      <name val="Arial"/>
      <family val="2"/>
    </font>
    <font>
      <b/>
      <sz val="14"/>
      <color indexed="8"/>
      <name val="Arial"/>
      <family val="2"/>
    </font>
    <font>
      <b/>
      <i/>
      <sz val="14"/>
      <color indexed="8"/>
      <name val="Arial"/>
      <family val="2"/>
    </font>
    <font>
      <b/>
      <vertAlign val="subscript"/>
      <sz val="14"/>
      <color indexed="8"/>
      <name val="Arial"/>
      <family val="2"/>
    </font>
    <font>
      <sz val="12"/>
      <color indexed="8"/>
      <name val="Arial"/>
      <family val="2"/>
    </font>
    <font>
      <sz val="14"/>
      <color indexed="10"/>
      <name val="Arial"/>
      <family val="2"/>
    </font>
    <font>
      <sz val="14"/>
      <color indexed="8"/>
      <name val="Arial"/>
      <family val="2"/>
    </font>
    <font>
      <b/>
      <vertAlign val="subscript"/>
      <sz val="14"/>
      <color indexed="9"/>
      <name val="Arial"/>
      <family val="2"/>
    </font>
    <font>
      <vertAlign val="subscript"/>
      <sz val="14"/>
      <color indexed="8"/>
      <name val="Arial"/>
      <family val="2"/>
    </font>
    <font>
      <sz val="14"/>
      <color rgb="FFFF0000"/>
      <name val="Arial"/>
      <family val="2"/>
    </font>
    <font>
      <b/>
      <i/>
      <sz val="14"/>
      <color rgb="FFFF0000"/>
      <name val="Arial"/>
      <family val="2"/>
    </font>
    <font>
      <vertAlign val="superscript"/>
      <sz val="14"/>
      <color rgb="FFFF0000"/>
      <name val="Arial"/>
      <family val="2"/>
    </font>
    <font>
      <vertAlign val="subscript"/>
      <sz val="14"/>
      <color rgb="FFFF0000"/>
      <name val="Arial"/>
      <family val="2"/>
    </font>
    <font>
      <vertAlign val="superscript"/>
      <sz val="11"/>
      <color indexed="8"/>
      <name val="Arial"/>
      <family val="2"/>
    </font>
    <font>
      <sz val="11"/>
      <color indexed="8"/>
      <name val="Symbol"/>
      <family val="1"/>
      <charset val="2"/>
    </font>
    <font>
      <i/>
      <sz val="14"/>
      <color rgb="FFFF0000"/>
      <name val="Arial"/>
      <family val="2"/>
    </font>
    <font>
      <i/>
      <vertAlign val="subscript"/>
      <sz val="14"/>
      <color rgb="FFFF0000"/>
      <name val="Arial"/>
      <family val="2"/>
    </font>
    <font>
      <sz val="6"/>
      <name val="ＭＳ Ｐゴシック"/>
      <family val="3"/>
      <charset val="128"/>
      <scheme val="minor"/>
    </font>
    <font>
      <i/>
      <sz val="11"/>
      <color indexed="8"/>
      <name val="Arial"/>
      <family val="2"/>
    </font>
    <font>
      <sz val="11"/>
      <color theme="1"/>
      <name val="ＭＳ Ｐゴシック"/>
      <family val="3"/>
      <charset val="128"/>
    </font>
    <font>
      <sz val="14"/>
      <color theme="1"/>
      <name val="Arial"/>
      <family val="2"/>
    </font>
    <font>
      <sz val="14"/>
      <color rgb="FFFF0000"/>
      <name val="Symbol"/>
      <family val="1"/>
      <charset val="2"/>
    </font>
    <font>
      <i/>
      <vertAlign val="subscript"/>
      <sz val="14"/>
      <color rgb="FFFF0000"/>
      <name val="ＭＳ Ｐゴシック"/>
      <family val="3"/>
      <charset val="128"/>
    </font>
    <font>
      <sz val="14"/>
      <color rgb="FFFF0000"/>
      <name val="ＭＳ Ｐゴシック"/>
      <family val="3"/>
      <charset val="128"/>
    </font>
    <font>
      <sz val="11"/>
      <color theme="1"/>
      <name val="Times New Roman"/>
      <family val="1"/>
    </font>
    <font>
      <sz val="12"/>
      <color theme="1"/>
      <name val="Times New Roman"/>
      <family val="1"/>
    </font>
    <font>
      <i/>
      <sz val="11"/>
      <color theme="1"/>
      <name val="Times New Roman"/>
      <family val="1"/>
    </font>
    <font>
      <i/>
      <vertAlign val="subscript"/>
      <sz val="11"/>
      <color theme="1"/>
      <name val="Times New Roman"/>
      <family val="1"/>
    </font>
    <font>
      <vertAlign val="subscript"/>
      <sz val="11"/>
      <color theme="1"/>
      <name val="Times New Roman"/>
      <family val="1"/>
    </font>
    <font>
      <vertAlign val="superscript"/>
      <sz val="11"/>
      <color theme="1"/>
      <name val="Times New Roman"/>
      <family val="1"/>
    </font>
    <font>
      <i/>
      <sz val="11"/>
      <color theme="1"/>
      <name val="Symbol"/>
      <family val="1"/>
      <charset val="2"/>
    </font>
  </fonts>
  <fills count="9">
    <fill>
      <patternFill patternType="none"/>
    </fill>
    <fill>
      <patternFill patternType="gray125"/>
    </fill>
    <fill>
      <patternFill patternType="solid">
        <fgColor indexed="56"/>
        <bgColor indexed="64"/>
      </patternFill>
    </fill>
    <fill>
      <patternFill patternType="solid">
        <fgColor indexed="45"/>
        <bgColor indexed="64"/>
      </patternFill>
    </fill>
    <fill>
      <patternFill patternType="solid">
        <fgColor indexed="9"/>
        <bgColor indexed="64"/>
      </patternFill>
    </fill>
    <fill>
      <patternFill patternType="solid">
        <fgColor indexed="44"/>
        <bgColor indexed="64"/>
      </patternFill>
    </fill>
    <fill>
      <patternFill patternType="solid">
        <fgColor indexed="31"/>
        <bgColor indexed="64"/>
      </patternFill>
    </fill>
    <fill>
      <patternFill patternType="solid">
        <fgColor indexed="18"/>
        <bgColor indexed="64"/>
      </patternFill>
    </fill>
    <fill>
      <patternFill patternType="solid">
        <fgColor theme="0"/>
        <bgColor indexed="64"/>
      </patternFill>
    </fill>
  </fills>
  <borders count="85">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bottom style="thin">
        <color indexed="23"/>
      </bottom>
      <diagonal/>
    </border>
    <border>
      <left style="thin">
        <color indexed="23"/>
      </left>
      <right/>
      <top style="thin">
        <color indexed="23"/>
      </top>
      <bottom style="thin">
        <color indexed="23"/>
      </bottom>
      <diagonal/>
    </border>
    <border>
      <left/>
      <right style="thin">
        <color indexed="23"/>
      </right>
      <top style="thin">
        <color indexed="23"/>
      </top>
      <bottom style="thin">
        <color indexed="23"/>
      </bottom>
      <diagonal/>
    </border>
    <border>
      <left style="medium">
        <color indexed="60"/>
      </left>
      <right style="medium">
        <color indexed="60"/>
      </right>
      <top style="medium">
        <color indexed="60"/>
      </top>
      <bottom style="medium">
        <color indexed="60"/>
      </bottom>
      <diagonal/>
    </border>
    <border>
      <left style="thin">
        <color indexed="23"/>
      </left>
      <right style="thin">
        <color indexed="23"/>
      </right>
      <top style="thin">
        <color indexed="23"/>
      </top>
      <bottom/>
      <diagonal/>
    </border>
    <border>
      <left style="thin">
        <color indexed="23"/>
      </left>
      <right/>
      <top style="thin">
        <color indexed="23"/>
      </top>
      <bottom/>
      <diagonal/>
    </border>
    <border>
      <left style="thin">
        <color indexed="23"/>
      </left>
      <right style="thin">
        <color indexed="23"/>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23"/>
      </right>
      <top/>
      <bottom style="thin">
        <color indexed="23"/>
      </bottom>
      <diagonal/>
    </border>
    <border>
      <left style="thin">
        <color indexed="23"/>
      </left>
      <right style="medium">
        <color indexed="64"/>
      </right>
      <top style="thin">
        <color indexed="23"/>
      </top>
      <bottom style="thin">
        <color indexed="23"/>
      </bottom>
      <diagonal/>
    </border>
    <border>
      <left style="medium">
        <color indexed="64"/>
      </left>
      <right/>
      <top/>
      <bottom/>
      <diagonal/>
    </border>
    <border>
      <left/>
      <right style="medium">
        <color indexed="64"/>
      </right>
      <top/>
      <bottom/>
      <diagonal/>
    </border>
    <border>
      <left style="medium">
        <color indexed="64"/>
      </left>
      <right style="thin">
        <color indexed="23"/>
      </right>
      <top/>
      <bottom/>
      <diagonal/>
    </border>
    <border>
      <left style="thin">
        <color indexed="23"/>
      </left>
      <right/>
      <top/>
      <bottom/>
      <diagonal/>
    </border>
    <border>
      <left/>
      <right/>
      <top style="thin">
        <color indexed="23"/>
      </top>
      <bottom style="thin">
        <color indexed="23"/>
      </bottom>
      <diagonal/>
    </border>
    <border>
      <left style="thin">
        <color indexed="64"/>
      </left>
      <right/>
      <top style="thin">
        <color indexed="64"/>
      </top>
      <bottom style="thin">
        <color indexed="64"/>
      </bottom>
      <diagonal/>
    </border>
    <border>
      <left style="thin">
        <color indexed="23"/>
      </left>
      <right/>
      <top/>
      <bottom style="thin">
        <color indexed="23"/>
      </bottom>
      <diagonal/>
    </border>
    <border>
      <left/>
      <right style="thin">
        <color indexed="23"/>
      </right>
      <top/>
      <bottom style="thin">
        <color indexed="23"/>
      </bottom>
      <diagonal/>
    </border>
    <border>
      <left/>
      <right/>
      <top style="medium">
        <color indexed="64"/>
      </top>
      <bottom style="thin">
        <color indexed="23"/>
      </bottom>
      <diagonal/>
    </border>
    <border>
      <left/>
      <right/>
      <top/>
      <bottom style="thin">
        <color indexed="23"/>
      </bottom>
      <diagonal/>
    </border>
    <border>
      <left/>
      <right style="medium">
        <color indexed="64"/>
      </right>
      <top/>
      <bottom style="thin">
        <color indexed="23"/>
      </bottom>
      <diagonal/>
    </border>
    <border>
      <left style="thin">
        <color indexed="23"/>
      </left>
      <right/>
      <top style="thin">
        <color indexed="23"/>
      </top>
      <bottom style="medium">
        <color indexed="10"/>
      </bottom>
      <diagonal/>
    </border>
    <border>
      <left/>
      <right style="thin">
        <color indexed="23"/>
      </right>
      <top style="thin">
        <color indexed="23"/>
      </top>
      <bottom style="medium">
        <color indexed="10"/>
      </bottom>
      <diagonal/>
    </border>
    <border>
      <left style="medium">
        <color indexed="10"/>
      </left>
      <right/>
      <top style="medium">
        <color indexed="10"/>
      </top>
      <bottom style="medium">
        <color indexed="10"/>
      </bottom>
      <diagonal/>
    </border>
    <border>
      <left/>
      <right style="medium">
        <color indexed="10"/>
      </right>
      <top style="medium">
        <color indexed="10"/>
      </top>
      <bottom style="medium">
        <color indexed="10"/>
      </bottom>
      <diagonal/>
    </border>
    <border>
      <left/>
      <right/>
      <top style="thin">
        <color indexed="23"/>
      </top>
      <bottom/>
      <diagonal/>
    </border>
    <border>
      <left/>
      <right style="thin">
        <color indexed="23"/>
      </right>
      <top style="thin">
        <color indexed="23"/>
      </top>
      <bottom/>
      <diagonal/>
    </border>
    <border>
      <left/>
      <right style="thin">
        <color indexed="23"/>
      </right>
      <top/>
      <bottom/>
      <diagonal/>
    </border>
    <border>
      <left style="thin">
        <color indexed="23"/>
      </left>
      <right style="medium">
        <color indexed="64"/>
      </right>
      <top style="thin">
        <color indexed="23"/>
      </top>
      <bottom/>
      <diagonal/>
    </border>
    <border>
      <left style="thin">
        <color indexed="23"/>
      </left>
      <right/>
      <top/>
      <bottom/>
      <diagonal/>
    </border>
    <border>
      <left style="thin">
        <color auto="1"/>
      </left>
      <right style="double">
        <color auto="1"/>
      </right>
      <top style="thin">
        <color auto="1"/>
      </top>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style="double">
        <color auto="1"/>
      </right>
      <top/>
      <bottom style="double">
        <color indexed="64"/>
      </bottom>
      <diagonal/>
    </border>
    <border>
      <left/>
      <right/>
      <top/>
      <bottom style="double">
        <color indexed="64"/>
      </bottom>
      <diagonal/>
    </border>
    <border>
      <left style="thin">
        <color indexed="64"/>
      </left>
      <right/>
      <top/>
      <bottom style="double">
        <color indexed="64"/>
      </bottom>
      <diagonal/>
    </border>
    <border>
      <left/>
      <right style="thin">
        <color auto="1"/>
      </right>
      <top/>
      <bottom style="double">
        <color auto="1"/>
      </bottom>
      <diagonal/>
    </border>
    <border>
      <left style="thin">
        <color auto="1"/>
      </left>
      <right style="double">
        <color auto="1"/>
      </right>
      <top/>
      <bottom/>
      <diagonal/>
    </border>
    <border>
      <left style="thin">
        <color indexed="64"/>
      </left>
      <right/>
      <top/>
      <bottom/>
      <diagonal/>
    </border>
    <border>
      <left/>
      <right style="thin">
        <color auto="1"/>
      </right>
      <top/>
      <bottom/>
      <diagonal/>
    </border>
    <border>
      <left style="thin">
        <color auto="1"/>
      </left>
      <right style="double">
        <color auto="1"/>
      </right>
      <top/>
      <bottom style="thin">
        <color auto="1"/>
      </bottom>
      <diagonal/>
    </border>
    <border>
      <left/>
      <right/>
      <top/>
      <bottom style="thin">
        <color auto="1"/>
      </bottom>
      <diagonal/>
    </border>
    <border>
      <left/>
      <right style="thin">
        <color indexed="64"/>
      </right>
      <top/>
      <bottom style="thin">
        <color indexed="64"/>
      </bottom>
      <diagonal/>
    </border>
    <border>
      <left style="thin">
        <color auto="1"/>
      </left>
      <right/>
      <top/>
      <bottom style="thin">
        <color auto="1"/>
      </bottom>
      <diagonal/>
    </border>
    <border>
      <left style="thin">
        <color indexed="23"/>
      </left>
      <right style="thin">
        <color indexed="23"/>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bottom/>
      <diagonal/>
    </border>
    <border>
      <left style="thin">
        <color indexed="64"/>
      </left>
      <right style="thin">
        <color auto="1"/>
      </right>
      <top/>
      <bottom/>
      <diagonal/>
    </border>
    <border>
      <left/>
      <right style="dashed">
        <color auto="1"/>
      </right>
      <top style="thin">
        <color auto="1"/>
      </top>
      <bottom/>
      <diagonal/>
    </border>
    <border>
      <left style="dashed">
        <color auto="1"/>
      </left>
      <right style="dashed">
        <color auto="1"/>
      </right>
      <top style="thin">
        <color auto="1"/>
      </top>
      <bottom/>
      <diagonal/>
    </border>
    <border>
      <left style="dashed">
        <color auto="1"/>
      </left>
      <right/>
      <top style="thin">
        <color auto="1"/>
      </top>
      <bottom/>
      <diagonal/>
    </border>
    <border>
      <left/>
      <right style="dashed">
        <color auto="1"/>
      </right>
      <top/>
      <bottom/>
      <diagonal/>
    </border>
    <border>
      <left style="dashed">
        <color auto="1"/>
      </left>
      <right style="dashed">
        <color auto="1"/>
      </right>
      <top/>
      <bottom/>
      <diagonal/>
    </border>
    <border>
      <left style="dashed">
        <color auto="1"/>
      </left>
      <right/>
      <top/>
      <bottom/>
      <diagonal/>
    </border>
    <border>
      <left/>
      <right style="dashed">
        <color auto="1"/>
      </right>
      <top/>
      <bottom style="thin">
        <color auto="1"/>
      </bottom>
      <diagonal/>
    </border>
    <border>
      <left style="dashed">
        <color auto="1"/>
      </left>
      <right style="dashed">
        <color auto="1"/>
      </right>
      <top/>
      <bottom style="thin">
        <color auto="1"/>
      </bottom>
      <diagonal/>
    </border>
    <border>
      <left style="dashed">
        <color auto="1"/>
      </left>
      <right/>
      <top/>
      <bottom style="thin">
        <color auto="1"/>
      </bottom>
      <diagonal/>
    </border>
    <border>
      <left style="double">
        <color auto="1"/>
      </left>
      <right/>
      <top/>
      <bottom style="double">
        <color auto="1"/>
      </bottom>
      <diagonal/>
    </border>
    <border>
      <left/>
      <right style="dashed">
        <color auto="1"/>
      </right>
      <top/>
      <bottom style="double">
        <color auto="1"/>
      </bottom>
      <diagonal/>
    </border>
    <border>
      <left style="dashed">
        <color auto="1"/>
      </left>
      <right style="dashed">
        <color auto="1"/>
      </right>
      <top/>
      <bottom style="double">
        <color auto="1"/>
      </bottom>
      <diagonal/>
    </border>
    <border>
      <left style="dashed">
        <color auto="1"/>
      </left>
      <right/>
      <top/>
      <bottom style="double">
        <color auto="1"/>
      </bottom>
      <diagonal/>
    </border>
    <border>
      <left style="thin">
        <color auto="1"/>
      </left>
      <right style="thin">
        <color indexed="64"/>
      </right>
      <top/>
      <bottom style="double">
        <color auto="1"/>
      </bottom>
      <diagonal/>
    </border>
    <border>
      <left style="double">
        <color auto="1"/>
      </left>
      <right/>
      <top/>
      <bottom/>
      <diagonal/>
    </border>
    <border>
      <left style="thin">
        <color auto="1"/>
      </left>
      <right/>
      <top style="double">
        <color indexed="64"/>
      </top>
      <bottom/>
      <diagonal/>
    </border>
    <border>
      <left/>
      <right style="thin">
        <color auto="1"/>
      </right>
      <top style="double">
        <color indexed="64"/>
      </top>
      <bottom/>
      <diagonal/>
    </border>
    <border>
      <left style="thin">
        <color auto="1"/>
      </left>
      <right style="dotted">
        <color auto="1"/>
      </right>
      <top style="thin">
        <color auto="1"/>
      </top>
      <bottom/>
      <diagonal/>
    </border>
    <border>
      <left style="thin">
        <color auto="1"/>
      </left>
      <right style="dotted">
        <color auto="1"/>
      </right>
      <top/>
      <bottom/>
      <diagonal/>
    </border>
    <border>
      <left style="thin">
        <color auto="1"/>
      </left>
      <right style="dotted">
        <color auto="1"/>
      </right>
      <top/>
      <bottom style="double">
        <color indexed="64"/>
      </bottom>
      <diagonal/>
    </border>
    <border>
      <left style="thin">
        <color auto="1"/>
      </left>
      <right style="dotted">
        <color auto="1"/>
      </right>
      <top style="double">
        <color indexed="64"/>
      </top>
      <bottom/>
      <diagonal/>
    </border>
    <border>
      <left style="thin">
        <color auto="1"/>
      </left>
      <right style="dotted">
        <color auto="1"/>
      </right>
      <top/>
      <bottom style="thin">
        <color auto="1"/>
      </bottom>
      <diagonal/>
    </border>
    <border>
      <left style="thin">
        <color indexed="23"/>
      </left>
      <right style="thin">
        <color indexed="23"/>
      </right>
      <top/>
      <bottom/>
      <diagonal/>
    </border>
    <border>
      <left style="thin">
        <color indexed="23"/>
      </left>
      <right/>
      <top/>
      <bottom/>
      <diagonal/>
    </border>
    <border>
      <left style="medium">
        <color indexed="64"/>
      </left>
      <right/>
      <top/>
      <bottom style="medium">
        <color indexed="64"/>
      </bottom>
      <diagonal/>
    </border>
    <border>
      <left style="thin">
        <color indexed="23"/>
      </left>
      <right style="thin">
        <color indexed="23"/>
      </right>
      <top/>
      <bottom style="medium">
        <color indexed="64"/>
      </bottom>
      <diagonal/>
    </border>
    <border>
      <left style="thin">
        <color indexed="23"/>
      </left>
      <right/>
      <top/>
      <bottom style="medium">
        <color indexed="64"/>
      </bottom>
      <diagonal/>
    </border>
    <border>
      <left style="thin">
        <color indexed="23"/>
      </left>
      <right style="thin">
        <color indexed="23"/>
      </right>
      <top style="thin">
        <color indexed="23"/>
      </top>
      <bottom style="medium">
        <color indexed="64"/>
      </bottom>
      <diagonal/>
    </border>
    <border>
      <left/>
      <right style="thin">
        <color indexed="23"/>
      </right>
      <top/>
      <bottom style="medium">
        <color indexed="64"/>
      </bottom>
      <diagonal/>
    </border>
    <border>
      <left style="thin">
        <color indexed="23"/>
      </left>
      <right style="medium">
        <color indexed="64"/>
      </right>
      <top style="thin">
        <color indexed="23"/>
      </top>
      <bottom style="medium">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318">
    <xf numFmtId="0" fontId="0" fillId="0" borderId="0" xfId="0">
      <alignment vertical="center"/>
    </xf>
    <xf numFmtId="0" fontId="4" fillId="0" borderId="0" xfId="0" applyFont="1">
      <alignment vertical="center"/>
    </xf>
    <xf numFmtId="0" fontId="4" fillId="0" borderId="0" xfId="0" applyFont="1" applyFill="1" applyBorder="1">
      <alignment vertical="center"/>
    </xf>
    <xf numFmtId="0" fontId="4" fillId="0" borderId="1" xfId="0" applyFont="1" applyBorder="1">
      <alignment vertical="center"/>
    </xf>
    <xf numFmtId="0" fontId="4" fillId="2" borderId="0" xfId="0" applyFont="1" applyFill="1" applyBorder="1">
      <alignment vertical="center"/>
    </xf>
    <xf numFmtId="0" fontId="4" fillId="3" borderId="2" xfId="0" applyFont="1" applyFill="1" applyBorder="1">
      <alignment vertical="center"/>
    </xf>
    <xf numFmtId="0" fontId="7" fillId="2" borderId="0" xfId="0" applyFont="1" applyFill="1" applyBorder="1">
      <alignment vertical="center"/>
    </xf>
    <xf numFmtId="0" fontId="7" fillId="2" borderId="0" xfId="0" applyFont="1" applyFill="1" applyBorder="1" applyAlignment="1">
      <alignment horizontal="center" vertical="center"/>
    </xf>
    <xf numFmtId="0" fontId="8" fillId="0" borderId="0" xfId="0" applyFont="1">
      <alignment vertical="center"/>
    </xf>
    <xf numFmtId="0" fontId="4" fillId="0" borderId="0" xfId="0" applyFont="1" applyBorder="1">
      <alignment vertical="center"/>
    </xf>
    <xf numFmtId="0" fontId="8" fillId="0" borderId="0" xfId="0" applyFont="1" applyFill="1" applyBorder="1">
      <alignment vertical="center"/>
    </xf>
    <xf numFmtId="0" fontId="4" fillId="0" borderId="0" xfId="0" applyFont="1" applyAlignment="1">
      <alignment horizontal="center" vertical="center"/>
    </xf>
    <xf numFmtId="0" fontId="4" fillId="5" borderId="3" xfId="0" applyFont="1" applyFill="1" applyBorder="1">
      <alignment vertical="center"/>
    </xf>
    <xf numFmtId="0" fontId="4" fillId="5" borderId="5" xfId="0" applyFont="1" applyFill="1" applyBorder="1">
      <alignment vertical="center"/>
    </xf>
    <xf numFmtId="0" fontId="4" fillId="0" borderId="5" xfId="0" applyFont="1" applyBorder="1">
      <alignment vertical="center"/>
    </xf>
    <xf numFmtId="0" fontId="4" fillId="2" borderId="1" xfId="0" applyFont="1" applyFill="1" applyBorder="1">
      <alignment vertical="center"/>
    </xf>
    <xf numFmtId="0" fontId="4" fillId="2" borderId="4" xfId="0" applyFont="1" applyFill="1" applyBorder="1">
      <alignment vertical="center"/>
    </xf>
    <xf numFmtId="0" fontId="7" fillId="2" borderId="5" xfId="0" applyFont="1" applyFill="1" applyBorder="1">
      <alignment vertical="center"/>
    </xf>
    <xf numFmtId="0" fontId="4" fillId="5" borderId="1" xfId="0" applyFont="1" applyFill="1" applyBorder="1">
      <alignment vertical="center"/>
    </xf>
    <xf numFmtId="0" fontId="4" fillId="5" borderId="7" xfId="0" applyFont="1" applyFill="1" applyBorder="1" applyAlignment="1">
      <alignment vertical="center"/>
    </xf>
    <xf numFmtId="0" fontId="4" fillId="5" borderId="1" xfId="0" applyFont="1" applyFill="1" applyBorder="1" applyAlignment="1">
      <alignment vertical="center"/>
    </xf>
    <xf numFmtId="0" fontId="4" fillId="5" borderId="9" xfId="0" applyFont="1" applyFill="1" applyBorder="1">
      <alignment vertical="center"/>
    </xf>
    <xf numFmtId="0" fontId="4" fillId="0" borderId="1" xfId="0" applyFont="1" applyFill="1" applyBorder="1">
      <alignment vertical="center"/>
    </xf>
    <xf numFmtId="0" fontId="7" fillId="2" borderId="10" xfId="0" applyFont="1" applyFill="1" applyBorder="1">
      <alignment vertical="center"/>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shrinkToFit="1"/>
    </xf>
    <xf numFmtId="0" fontId="4" fillId="2" borderId="13" xfId="0" applyFont="1" applyFill="1" applyBorder="1">
      <alignment vertical="center"/>
    </xf>
    <xf numFmtId="0" fontId="4" fillId="0" borderId="14" xfId="0" applyFont="1" applyFill="1" applyBorder="1" applyAlignment="1">
      <alignment horizontal="center" vertical="center"/>
    </xf>
    <xf numFmtId="0" fontId="7" fillId="2" borderId="15" xfId="0" applyFont="1" applyFill="1" applyBorder="1">
      <alignment vertical="center"/>
    </xf>
    <xf numFmtId="0" fontId="4" fillId="0" borderId="14" xfId="0" applyFont="1" applyBorder="1" applyAlignment="1">
      <alignment horizontal="center" vertical="center"/>
    </xf>
    <xf numFmtId="0" fontId="4" fillId="2" borderId="15" xfId="0" applyFont="1" applyFill="1" applyBorder="1">
      <alignment vertical="center"/>
    </xf>
    <xf numFmtId="0" fontId="7" fillId="2" borderId="16" xfId="0" applyFont="1" applyFill="1" applyBorder="1" applyAlignment="1">
      <alignment horizontal="center" vertical="center"/>
    </xf>
    <xf numFmtId="0" fontId="4" fillId="2" borderId="17" xfId="0" applyFont="1" applyFill="1" applyBorder="1">
      <alignment vertical="center"/>
    </xf>
    <xf numFmtId="0" fontId="5" fillId="0" borderId="0" xfId="0" applyFont="1" applyFill="1" applyBorder="1" applyAlignment="1">
      <alignment horizontal="center" vertical="center"/>
    </xf>
    <xf numFmtId="0" fontId="5" fillId="0" borderId="0" xfId="0" applyFont="1" applyFill="1" applyBorder="1">
      <alignment vertical="center"/>
    </xf>
    <xf numFmtId="0" fontId="9" fillId="0" borderId="0" xfId="0" applyFont="1" applyFill="1" applyBorder="1">
      <alignment vertical="center"/>
    </xf>
    <xf numFmtId="0" fontId="4" fillId="0" borderId="1" xfId="0" applyFont="1" applyFill="1" applyBorder="1" applyAlignment="1">
      <alignment horizontal="left" vertical="center"/>
    </xf>
    <xf numFmtId="0" fontId="4" fillId="5" borderId="18" xfId="0" applyFont="1" applyFill="1" applyBorder="1">
      <alignment vertical="center"/>
    </xf>
    <xf numFmtId="0" fontId="4" fillId="0" borderId="1" xfId="0" applyFont="1" applyBorder="1" applyAlignment="1">
      <alignment horizontal="left" vertical="center"/>
    </xf>
    <xf numFmtId="0" fontId="4" fillId="0" borderId="4" xfId="0" applyFont="1" applyBorder="1" applyAlignment="1">
      <alignment horizontal="center" vertical="center"/>
    </xf>
    <xf numFmtId="0" fontId="9" fillId="0" borderId="0" xfId="0" applyFont="1" applyFill="1" applyBorder="1" applyAlignment="1">
      <alignment horizontal="left" vertical="center"/>
    </xf>
    <xf numFmtId="0" fontId="4" fillId="3" borderId="20" xfId="0" applyFont="1" applyFill="1" applyBorder="1">
      <alignment vertical="center"/>
    </xf>
    <xf numFmtId="0" fontId="4" fillId="0" borderId="0" xfId="0" applyFont="1" applyAlignment="1">
      <alignment vertical="center" wrapText="1"/>
    </xf>
    <xf numFmtId="38" fontId="4" fillId="0" borderId="0" xfId="1" applyFont="1">
      <alignment vertical="center"/>
    </xf>
    <xf numFmtId="0" fontId="7" fillId="2" borderId="0" xfId="0" applyFont="1" applyFill="1" applyAlignment="1">
      <alignment vertical="center"/>
    </xf>
    <xf numFmtId="0" fontId="4" fillId="0" borderId="0" xfId="0" applyFont="1" applyFill="1" applyBorder="1" applyAlignment="1">
      <alignment horizontal="left" vertical="center" wrapText="1"/>
    </xf>
    <xf numFmtId="0" fontId="10" fillId="0" borderId="0" xfId="0" applyFont="1">
      <alignment vertical="center"/>
    </xf>
    <xf numFmtId="0" fontId="7" fillId="2" borderId="0" xfId="0" applyFont="1" applyFill="1" applyAlignment="1">
      <alignment horizontal="right" vertical="center"/>
    </xf>
    <xf numFmtId="0" fontId="4" fillId="0" borderId="0" xfId="0" applyFont="1" applyAlignment="1">
      <alignment horizontal="right" vertical="center"/>
    </xf>
    <xf numFmtId="0" fontId="4" fillId="5" borderId="21" xfId="0" applyFont="1" applyFill="1" applyBorder="1">
      <alignment vertical="center"/>
    </xf>
    <xf numFmtId="0" fontId="4" fillId="5" borderId="22" xfId="0" applyFont="1" applyFill="1" applyBorder="1">
      <alignment vertical="center"/>
    </xf>
    <xf numFmtId="0" fontId="4" fillId="0" borderId="21" xfId="0" applyFont="1" applyBorder="1">
      <alignment vertical="center"/>
    </xf>
    <xf numFmtId="0" fontId="4" fillId="2" borderId="23" xfId="0" applyFont="1" applyFill="1" applyBorder="1">
      <alignment vertical="center"/>
    </xf>
    <xf numFmtId="0" fontId="7" fillId="2" borderId="23" xfId="0" applyFont="1" applyFill="1" applyBorder="1">
      <alignment vertical="center"/>
    </xf>
    <xf numFmtId="0" fontId="7" fillId="2" borderId="23" xfId="0" applyFont="1" applyFill="1" applyBorder="1" applyAlignment="1">
      <alignment horizontal="center" vertical="center"/>
    </xf>
    <xf numFmtId="0" fontId="4" fillId="5" borderId="0" xfId="0" applyFont="1" applyFill="1" applyBorder="1">
      <alignment vertical="center"/>
    </xf>
    <xf numFmtId="0" fontId="7" fillId="2" borderId="19" xfId="0" applyFont="1" applyFill="1" applyBorder="1">
      <alignment vertical="center"/>
    </xf>
    <xf numFmtId="0" fontId="4" fillId="2" borderId="19" xfId="0" applyFont="1" applyFill="1" applyBorder="1">
      <alignment vertical="center"/>
    </xf>
    <xf numFmtId="0" fontId="7" fillId="2" borderId="21" xfId="0" applyFont="1" applyFill="1" applyBorder="1">
      <alignment vertical="center"/>
    </xf>
    <xf numFmtId="0" fontId="7" fillId="2" borderId="24" xfId="0" applyFont="1" applyFill="1" applyBorder="1" applyAlignment="1">
      <alignment horizontal="center" vertical="center"/>
    </xf>
    <xf numFmtId="0" fontId="7" fillId="2" borderId="24" xfId="0" applyFont="1" applyFill="1" applyBorder="1">
      <alignment vertical="center"/>
    </xf>
    <xf numFmtId="0" fontId="7" fillId="2" borderId="25" xfId="0" applyFont="1" applyFill="1" applyBorder="1" applyAlignment="1">
      <alignment horizontal="center" vertical="center"/>
    </xf>
    <xf numFmtId="0" fontId="13" fillId="2" borderId="0" xfId="0" applyFont="1" applyFill="1" applyAlignment="1">
      <alignment vertical="center"/>
    </xf>
    <xf numFmtId="0" fontId="14" fillId="0" borderId="0" xfId="0" applyFont="1" applyFill="1" applyBorder="1">
      <alignment vertical="center"/>
    </xf>
    <xf numFmtId="0" fontId="14" fillId="0" borderId="0" xfId="0" applyFont="1">
      <alignment vertical="center"/>
    </xf>
    <xf numFmtId="0" fontId="17" fillId="0" borderId="1" xfId="0" applyFont="1" applyFill="1" applyBorder="1">
      <alignment vertical="center"/>
    </xf>
    <xf numFmtId="0" fontId="22" fillId="6" borderId="1" xfId="0" quotePrefix="1" applyFont="1" applyFill="1" applyBorder="1" applyAlignment="1">
      <alignment horizontal="center" vertical="center"/>
    </xf>
    <xf numFmtId="0" fontId="18" fillId="0" borderId="1" xfId="0" applyFont="1" applyBorder="1">
      <alignment vertical="center"/>
    </xf>
    <xf numFmtId="0" fontId="11" fillId="7" borderId="1" xfId="0" applyFont="1" applyFill="1" applyBorder="1" applyAlignment="1">
      <alignment horizontal="center" vertical="center"/>
    </xf>
    <xf numFmtId="0" fontId="19" fillId="6" borderId="5" xfId="0" applyFont="1" applyFill="1" applyBorder="1">
      <alignment vertical="center"/>
    </xf>
    <xf numFmtId="0" fontId="4" fillId="5" borderId="30" xfId="0" applyFont="1" applyFill="1" applyBorder="1">
      <alignment vertical="center"/>
    </xf>
    <xf numFmtId="0" fontId="22" fillId="6" borderId="1" xfId="0" applyFont="1" applyFill="1" applyBorder="1" applyAlignment="1">
      <alignment vertical="center" wrapText="1"/>
    </xf>
    <xf numFmtId="0" fontId="22" fillId="6" borderId="1" xfId="0" applyFont="1" applyFill="1" applyBorder="1" applyAlignment="1">
      <alignment horizontal="left" vertical="center" wrapText="1"/>
    </xf>
    <xf numFmtId="178" fontId="18" fillId="4" borderId="1" xfId="1" applyNumberFormat="1" applyFont="1" applyFill="1" applyBorder="1">
      <alignment vertical="center"/>
    </xf>
    <xf numFmtId="177" fontId="4" fillId="0" borderId="6" xfId="0" applyNumberFormat="1" applyFont="1" applyBorder="1">
      <alignment vertical="center"/>
    </xf>
    <xf numFmtId="177" fontId="4" fillId="0" borderId="0" xfId="0" applyNumberFormat="1" applyFont="1" applyFill="1" applyBorder="1" applyAlignment="1">
      <alignment vertical="center"/>
    </xf>
    <xf numFmtId="177" fontId="4" fillId="0" borderId="0" xfId="0" applyNumberFormat="1" applyFont="1" applyAlignment="1">
      <alignment vertical="center"/>
    </xf>
    <xf numFmtId="0" fontId="4" fillId="3" borderId="20" xfId="0" applyFont="1" applyFill="1" applyBorder="1" applyAlignment="1">
      <alignment vertical="center" wrapText="1"/>
    </xf>
    <xf numFmtId="176" fontId="4" fillId="3" borderId="2" xfId="0" applyNumberFormat="1" applyFont="1" applyFill="1" applyBorder="1">
      <alignment vertical="center"/>
    </xf>
    <xf numFmtId="0" fontId="22" fillId="6" borderId="7" xfId="0" applyFont="1" applyFill="1" applyBorder="1" applyAlignment="1">
      <alignment horizontal="center" vertical="center"/>
    </xf>
    <xf numFmtId="0" fontId="22" fillId="0" borderId="1" xfId="0" applyFont="1" applyFill="1" applyBorder="1" applyAlignment="1">
      <alignment horizontal="left" vertical="center"/>
    </xf>
    <xf numFmtId="0" fontId="4" fillId="5" borderId="19" xfId="0" applyFont="1" applyFill="1" applyBorder="1">
      <alignment vertical="center"/>
    </xf>
    <xf numFmtId="180" fontId="4" fillId="3" borderId="2" xfId="0" applyNumberFormat="1" applyFont="1" applyFill="1" applyBorder="1">
      <alignment vertical="center"/>
    </xf>
    <xf numFmtId="0" fontId="4" fillId="6" borderId="18" xfId="0" applyFont="1" applyFill="1" applyBorder="1" applyAlignment="1">
      <alignment vertical="center" wrapText="1"/>
    </xf>
    <xf numFmtId="0" fontId="4" fillId="0" borderId="7" xfId="0" applyFont="1" applyBorder="1" applyAlignment="1">
      <alignment horizontal="left" vertical="center"/>
    </xf>
    <xf numFmtId="0" fontId="4" fillId="0" borderId="33" xfId="0" applyFont="1" applyBorder="1" applyAlignment="1">
      <alignment horizontal="center" vertical="center"/>
    </xf>
    <xf numFmtId="177" fontId="4" fillId="6" borderId="1" xfId="0" applyNumberFormat="1" applyFont="1" applyFill="1" applyBorder="1">
      <alignment vertical="center"/>
    </xf>
    <xf numFmtId="0" fontId="4" fillId="0" borderId="4" xfId="0" applyFont="1" applyBorder="1" applyAlignment="1">
      <alignment horizontal="left" vertical="center"/>
    </xf>
    <xf numFmtId="0" fontId="4" fillId="0" borderId="21" xfId="0" applyFont="1" applyBorder="1" applyAlignment="1">
      <alignment horizontal="left" vertical="center"/>
    </xf>
    <xf numFmtId="176" fontId="4" fillId="3" borderId="1" xfId="0" applyNumberFormat="1" applyFont="1" applyFill="1" applyBorder="1">
      <alignment vertical="center"/>
    </xf>
    <xf numFmtId="180" fontId="4" fillId="3" borderId="1" xfId="0" applyNumberFormat="1" applyFont="1" applyFill="1" applyBorder="1">
      <alignment vertical="center"/>
    </xf>
    <xf numFmtId="0" fontId="7" fillId="2" borderId="7" xfId="0" applyFont="1" applyFill="1" applyBorder="1">
      <alignment vertical="center"/>
    </xf>
    <xf numFmtId="0" fontId="7" fillId="2" borderId="9" xfId="0" applyFont="1" applyFill="1" applyBorder="1">
      <alignment vertical="center"/>
    </xf>
    <xf numFmtId="0" fontId="7" fillId="2" borderId="33" xfId="0" applyFont="1" applyFill="1" applyBorder="1" applyAlignment="1">
      <alignment horizontal="center" vertical="center"/>
    </xf>
    <xf numFmtId="0" fontId="4" fillId="3" borderId="1" xfId="0" applyFont="1" applyFill="1" applyBorder="1">
      <alignment vertical="center"/>
    </xf>
    <xf numFmtId="0" fontId="4" fillId="0" borderId="1" xfId="0" applyFont="1" applyBorder="1" applyAlignment="1">
      <alignment horizontal="center" vertical="center"/>
    </xf>
    <xf numFmtId="0" fontId="4" fillId="6" borderId="8" xfId="0" applyFont="1" applyFill="1" applyBorder="1" applyAlignment="1">
      <alignment vertical="center"/>
    </xf>
    <xf numFmtId="0" fontId="4" fillId="5" borderId="24" xfId="0" applyFont="1" applyFill="1" applyBorder="1">
      <alignment vertical="center"/>
    </xf>
    <xf numFmtId="0" fontId="4" fillId="6" borderId="18" xfId="0" applyFont="1" applyFill="1" applyBorder="1" applyAlignment="1">
      <alignment vertical="center"/>
    </xf>
    <xf numFmtId="0" fontId="4" fillId="6" borderId="21" xfId="0" applyFont="1" applyFill="1" applyBorder="1" applyAlignment="1">
      <alignment vertical="center"/>
    </xf>
    <xf numFmtId="176" fontId="4" fillId="3" borderId="3" xfId="0" applyNumberFormat="1" applyFont="1" applyFill="1" applyBorder="1">
      <alignment vertical="center"/>
    </xf>
    <xf numFmtId="0" fontId="4" fillId="6" borderId="9" xfId="0" applyFont="1" applyFill="1" applyBorder="1" applyAlignment="1">
      <alignment vertical="center"/>
    </xf>
    <xf numFmtId="0" fontId="4" fillId="6" borderId="4" xfId="0" applyFont="1" applyFill="1" applyBorder="1" applyAlignment="1">
      <alignment vertical="center"/>
    </xf>
    <xf numFmtId="0" fontId="28" fillId="6" borderId="1" xfId="0" applyFont="1" applyFill="1" applyBorder="1" applyAlignment="1">
      <alignment horizontal="left" vertical="center" wrapText="1"/>
    </xf>
    <xf numFmtId="0" fontId="4" fillId="5" borderId="34" xfId="0" applyFont="1" applyFill="1" applyBorder="1">
      <alignment vertical="center"/>
    </xf>
    <xf numFmtId="0" fontId="4" fillId="6" borderId="34" xfId="0" applyFont="1" applyFill="1" applyBorder="1" applyAlignment="1">
      <alignment vertical="center" wrapText="1"/>
    </xf>
    <xf numFmtId="0" fontId="4" fillId="6" borderId="34" xfId="0" applyFont="1" applyFill="1" applyBorder="1" applyAlignment="1">
      <alignment vertical="center"/>
    </xf>
    <xf numFmtId="180" fontId="4" fillId="3" borderId="3" xfId="0" applyNumberFormat="1" applyFont="1" applyFill="1" applyBorder="1">
      <alignment vertical="center"/>
    </xf>
    <xf numFmtId="181" fontId="4" fillId="6" borderId="3" xfId="0" applyNumberFormat="1" applyFont="1" applyFill="1" applyBorder="1">
      <alignment vertical="center"/>
    </xf>
    <xf numFmtId="177" fontId="4" fillId="6" borderId="22" xfId="0" applyNumberFormat="1" applyFont="1" applyFill="1" applyBorder="1">
      <alignment vertical="center"/>
    </xf>
    <xf numFmtId="0" fontId="22" fillId="6" borderId="1" xfId="0" applyFont="1" applyFill="1" applyBorder="1" applyAlignment="1">
      <alignment horizontal="center" vertical="center" wrapText="1"/>
    </xf>
    <xf numFmtId="0" fontId="4" fillId="6" borderId="9" xfId="0" applyFont="1" applyFill="1" applyBorder="1" applyAlignment="1">
      <alignment vertical="center" wrapText="1"/>
    </xf>
    <xf numFmtId="0" fontId="4" fillId="6" borderId="3" xfId="0" applyFont="1" applyFill="1" applyBorder="1" applyAlignment="1">
      <alignment vertical="center" wrapText="1"/>
    </xf>
    <xf numFmtId="179" fontId="18" fillId="0" borderId="1" xfId="0" applyNumberFormat="1" applyFont="1" applyBorder="1">
      <alignment vertical="center"/>
    </xf>
    <xf numFmtId="182" fontId="4" fillId="6" borderId="3" xfId="0" applyNumberFormat="1" applyFont="1" applyFill="1" applyBorder="1">
      <alignment vertical="center"/>
    </xf>
    <xf numFmtId="0" fontId="22" fillId="0" borderId="1" xfId="0" applyFont="1" applyFill="1" applyBorder="1" applyAlignment="1">
      <alignment horizontal="left" vertical="center" wrapText="1"/>
    </xf>
    <xf numFmtId="0" fontId="22" fillId="0" borderId="1" xfId="0" applyFont="1" applyBorder="1" applyAlignment="1">
      <alignment horizontal="left" vertical="center" wrapText="1"/>
    </xf>
    <xf numFmtId="177" fontId="0" fillId="0" borderId="0" xfId="0" applyNumberFormat="1">
      <alignment vertical="center"/>
    </xf>
    <xf numFmtId="183" fontId="0" fillId="0" borderId="0" xfId="0" applyNumberFormat="1">
      <alignment vertical="center"/>
    </xf>
    <xf numFmtId="184" fontId="18" fillId="0" borderId="1" xfId="0" applyNumberFormat="1" applyFont="1" applyBorder="1">
      <alignment vertical="center"/>
    </xf>
    <xf numFmtId="0" fontId="0" fillId="0" borderId="0" xfId="0" applyFill="1">
      <alignment vertical="center"/>
    </xf>
    <xf numFmtId="0" fontId="4" fillId="6" borderId="50" xfId="0" applyFont="1" applyFill="1" applyBorder="1" applyAlignment="1">
      <alignment vertical="center" wrapText="1"/>
    </xf>
    <xf numFmtId="0" fontId="0" fillId="0" borderId="0" xfId="0" applyAlignment="1">
      <alignment horizontal="center" vertical="center"/>
    </xf>
    <xf numFmtId="177" fontId="0" fillId="0" borderId="0" xfId="0" applyNumberFormat="1" applyFont="1">
      <alignment vertical="center"/>
    </xf>
    <xf numFmtId="0" fontId="11" fillId="7" borderId="1" xfId="0" applyFont="1" applyFill="1" applyBorder="1" applyAlignment="1">
      <alignment horizontal="center" vertical="center" wrapText="1"/>
    </xf>
    <xf numFmtId="0" fontId="4" fillId="6" borderId="4" xfId="0" applyFont="1" applyFill="1" applyBorder="1" applyAlignment="1">
      <alignment vertical="center" wrapText="1"/>
    </xf>
    <xf numFmtId="0" fontId="11" fillId="7" borderId="1" xfId="0" applyFont="1" applyFill="1" applyBorder="1" applyAlignment="1">
      <alignment horizontal="center" vertical="center" wrapText="1"/>
    </xf>
    <xf numFmtId="0" fontId="22" fillId="6" borderId="5" xfId="0" applyFont="1" applyFill="1" applyBorder="1" applyAlignment="1">
      <alignment vertical="center" wrapText="1"/>
    </xf>
    <xf numFmtId="0" fontId="4" fillId="6" borderId="4" xfId="0" applyFont="1" applyFill="1" applyBorder="1" applyAlignment="1">
      <alignment vertical="center" wrapText="1"/>
    </xf>
    <xf numFmtId="181" fontId="4" fillId="6" borderId="1" xfId="0" applyNumberFormat="1" applyFont="1" applyFill="1" applyBorder="1">
      <alignment vertical="center"/>
    </xf>
    <xf numFmtId="181" fontId="4" fillId="0" borderId="1" xfId="0" applyNumberFormat="1" applyFont="1" applyFill="1" applyBorder="1">
      <alignment vertical="center"/>
    </xf>
    <xf numFmtId="0" fontId="4" fillId="5" borderId="78" xfId="0" applyFont="1" applyFill="1" applyBorder="1">
      <alignment vertical="center"/>
    </xf>
    <xf numFmtId="0" fontId="4" fillId="6" borderId="78" xfId="0" applyFont="1" applyFill="1" applyBorder="1" applyAlignment="1">
      <alignment vertical="center" wrapText="1"/>
    </xf>
    <xf numFmtId="0" fontId="4" fillId="6" borderId="78" xfId="0" applyFont="1" applyFill="1" applyBorder="1" applyAlignment="1">
      <alignment vertical="center"/>
    </xf>
    <xf numFmtId="0" fontId="4" fillId="0" borderId="78" xfId="0" applyFont="1" applyBorder="1" applyAlignment="1">
      <alignment horizontal="left" vertical="center"/>
    </xf>
    <xf numFmtId="0" fontId="11" fillId="7" borderId="0" xfId="0" applyFont="1" applyFill="1" applyBorder="1" applyAlignment="1">
      <alignment horizontal="center" vertical="center"/>
    </xf>
    <xf numFmtId="0" fontId="19" fillId="6" borderId="0" xfId="0" applyFont="1" applyFill="1" applyBorder="1">
      <alignment vertical="center"/>
    </xf>
    <xf numFmtId="0" fontId="28" fillId="6" borderId="4" xfId="0" applyFont="1" applyFill="1" applyBorder="1" applyAlignment="1">
      <alignment vertical="center" wrapText="1"/>
    </xf>
    <xf numFmtId="0" fontId="4" fillId="5" borderId="77" xfId="0" applyFont="1" applyFill="1" applyBorder="1">
      <alignment vertical="center"/>
    </xf>
    <xf numFmtId="0" fontId="4" fillId="6" borderId="77" xfId="0" applyFont="1" applyFill="1" applyBorder="1" applyAlignment="1">
      <alignment vertical="center" wrapText="1"/>
    </xf>
    <xf numFmtId="181" fontId="4" fillId="8" borderId="3" xfId="0" applyNumberFormat="1" applyFont="1" applyFill="1" applyBorder="1">
      <alignment vertical="center"/>
    </xf>
    <xf numFmtId="177" fontId="4" fillId="8" borderId="22" xfId="0" applyNumberFormat="1" applyFont="1" applyFill="1" applyBorder="1">
      <alignment vertical="center"/>
    </xf>
    <xf numFmtId="0" fontId="4" fillId="8" borderId="33" xfId="0" applyFont="1" applyFill="1" applyBorder="1" applyAlignment="1">
      <alignment horizontal="center" vertical="center"/>
    </xf>
    <xf numFmtId="185" fontId="4" fillId="0" borderId="1" xfId="0" applyNumberFormat="1" applyFont="1" applyFill="1" applyBorder="1">
      <alignment vertical="center"/>
    </xf>
    <xf numFmtId="185" fontId="4" fillId="0" borderId="6" xfId="0" applyNumberFormat="1" applyFont="1" applyBorder="1">
      <alignment vertical="center"/>
    </xf>
    <xf numFmtId="0" fontId="4" fillId="2" borderId="79" xfId="0" applyFont="1" applyFill="1" applyBorder="1">
      <alignment vertical="center"/>
    </xf>
    <xf numFmtId="0" fontId="4" fillId="5" borderId="80" xfId="0" applyFont="1" applyFill="1" applyBorder="1">
      <alignment vertical="center"/>
    </xf>
    <xf numFmtId="0" fontId="4" fillId="6" borderId="81" xfId="0" applyFont="1" applyFill="1" applyBorder="1" applyAlignment="1">
      <alignment vertical="center"/>
    </xf>
    <xf numFmtId="0" fontId="4" fillId="0" borderId="81" xfId="0" applyFont="1" applyBorder="1" applyAlignment="1">
      <alignment horizontal="left" vertical="center"/>
    </xf>
    <xf numFmtId="181" fontId="4" fillId="6" borderId="82" xfId="0" applyNumberFormat="1" applyFont="1" applyFill="1" applyBorder="1">
      <alignment vertical="center"/>
    </xf>
    <xf numFmtId="177" fontId="4" fillId="6" borderId="83" xfId="0" applyNumberFormat="1" applyFont="1" applyFill="1" applyBorder="1">
      <alignment vertical="center"/>
    </xf>
    <xf numFmtId="0" fontId="4" fillId="0" borderId="84" xfId="0" applyFont="1" applyBorder="1" applyAlignment="1">
      <alignment horizontal="center" vertical="center"/>
    </xf>
    <xf numFmtId="0" fontId="33" fillId="0" borderId="1" xfId="0" applyFont="1" applyBorder="1" applyAlignment="1">
      <alignment horizontal="left" vertical="center"/>
    </xf>
    <xf numFmtId="0" fontId="33" fillId="0" borderId="77" xfId="0" applyFont="1" applyBorder="1" applyAlignment="1">
      <alignment horizontal="left" vertical="center"/>
    </xf>
    <xf numFmtId="186" fontId="18" fillId="4" borderId="1" xfId="1" applyNumberFormat="1" applyFont="1" applyFill="1" applyBorder="1">
      <alignment vertical="center"/>
    </xf>
    <xf numFmtId="0" fontId="0" fillId="0" borderId="5" xfId="0" applyBorder="1" applyAlignment="1">
      <alignment vertical="center" wrapText="1"/>
    </xf>
    <xf numFmtId="0" fontId="4" fillId="6" borderId="8" xfId="0" applyFont="1" applyFill="1" applyBorder="1" applyAlignment="1">
      <alignment vertical="center" wrapText="1"/>
    </xf>
    <xf numFmtId="0" fontId="37" fillId="0" borderId="0" xfId="0" applyFont="1">
      <alignment vertical="center"/>
    </xf>
    <xf numFmtId="177" fontId="37" fillId="0" borderId="0" xfId="0" applyNumberFormat="1" applyFont="1">
      <alignment vertical="center"/>
    </xf>
    <xf numFmtId="0" fontId="37" fillId="0" borderId="0" xfId="0" applyFont="1" applyFill="1">
      <alignment vertical="center"/>
    </xf>
    <xf numFmtId="183" fontId="37" fillId="0" borderId="0" xfId="0" applyNumberFormat="1" applyFont="1">
      <alignment vertical="center"/>
    </xf>
    <xf numFmtId="0" fontId="37" fillId="0" borderId="0" xfId="0" applyFont="1" applyAlignment="1">
      <alignment horizontal="center" vertical="center"/>
    </xf>
    <xf numFmtId="0" fontId="37" fillId="0" borderId="0" xfId="0" applyFont="1" applyAlignment="1">
      <alignment vertical="center" wrapText="1"/>
    </xf>
    <xf numFmtId="177" fontId="38" fillId="0" borderId="36" xfId="0" applyNumberFormat="1" applyFont="1" applyBorder="1" applyAlignment="1">
      <alignment vertical="center" wrapText="1"/>
    </xf>
    <xf numFmtId="177" fontId="37" fillId="0" borderId="55" xfId="0" applyNumberFormat="1" applyFont="1" applyBorder="1" applyAlignment="1">
      <alignment vertical="center" wrapText="1"/>
    </xf>
    <xf numFmtId="177" fontId="37" fillId="0" borderId="56" xfId="0" applyNumberFormat="1" applyFont="1" applyBorder="1" applyAlignment="1">
      <alignment vertical="center" wrapText="1"/>
    </xf>
    <xf numFmtId="0" fontId="37" fillId="0" borderId="56" xfId="0" applyFont="1" applyFill="1" applyBorder="1" applyAlignment="1">
      <alignment vertical="center" wrapText="1"/>
    </xf>
    <xf numFmtId="183" fontId="37" fillId="0" borderId="56" xfId="0" applyNumberFormat="1" applyFont="1" applyBorder="1" applyAlignment="1">
      <alignment vertical="center" wrapText="1"/>
    </xf>
    <xf numFmtId="0" fontId="37" fillId="0" borderId="56" xfId="0" applyFont="1" applyBorder="1" applyAlignment="1">
      <alignment vertical="center" wrapText="1"/>
    </xf>
    <xf numFmtId="0" fontId="37" fillId="0" borderId="57" xfId="0" applyFont="1" applyBorder="1" applyAlignment="1">
      <alignment vertical="center" wrapText="1"/>
    </xf>
    <xf numFmtId="0" fontId="37" fillId="0" borderId="36" xfId="0" applyFont="1" applyBorder="1" applyAlignment="1">
      <alignment vertical="center" wrapText="1"/>
    </xf>
    <xf numFmtId="0" fontId="37" fillId="0" borderId="37" xfId="0" applyFont="1" applyBorder="1" applyAlignment="1">
      <alignment vertical="center" wrapText="1"/>
    </xf>
    <xf numFmtId="0" fontId="37" fillId="0" borderId="52" xfId="0" applyFont="1" applyBorder="1" applyAlignment="1">
      <alignment vertical="center" wrapText="1"/>
    </xf>
    <xf numFmtId="177" fontId="39" fillId="0" borderId="69" xfId="0" applyNumberFormat="1" applyFont="1" applyBorder="1" applyAlignment="1">
      <alignment vertical="center" wrapText="1"/>
    </xf>
    <xf numFmtId="177" fontId="39" fillId="0" borderId="58" xfId="0" applyNumberFormat="1" applyFont="1" applyBorder="1" applyAlignment="1">
      <alignment vertical="center" wrapText="1"/>
    </xf>
    <xf numFmtId="177" fontId="39" fillId="0" borderId="59" xfId="0" applyNumberFormat="1" applyFont="1" applyBorder="1" applyAlignment="1">
      <alignment vertical="center" wrapText="1"/>
    </xf>
    <xf numFmtId="0" fontId="39" fillId="0" borderId="59" xfId="0" applyFont="1" applyFill="1" applyBorder="1" applyAlignment="1">
      <alignment vertical="center" wrapText="1"/>
    </xf>
    <xf numFmtId="183" fontId="39" fillId="0" borderId="59" xfId="0" applyNumberFormat="1" applyFont="1" applyBorder="1" applyAlignment="1">
      <alignment vertical="center" wrapText="1"/>
    </xf>
    <xf numFmtId="0" fontId="39" fillId="0" borderId="59" xfId="0" applyFont="1" applyBorder="1" applyAlignment="1">
      <alignment vertical="center" wrapText="1"/>
    </xf>
    <xf numFmtId="0" fontId="37" fillId="0" borderId="60" xfId="0" applyFont="1" applyBorder="1" applyAlignment="1">
      <alignment horizontal="center" vertical="center"/>
    </xf>
    <xf numFmtId="0" fontId="39" fillId="0" borderId="0" xfId="0" applyFont="1" applyBorder="1" applyAlignment="1">
      <alignment vertical="center" wrapText="1"/>
    </xf>
    <xf numFmtId="0" fontId="39" fillId="0" borderId="53" xfId="0" applyFont="1" applyBorder="1" applyAlignment="1">
      <alignment vertical="center" wrapText="1"/>
    </xf>
    <xf numFmtId="0" fontId="39" fillId="0" borderId="54" xfId="0" applyFont="1" applyBorder="1" applyAlignment="1">
      <alignment vertical="center" wrapText="1"/>
    </xf>
    <xf numFmtId="177" fontId="37" fillId="0" borderId="64" xfId="0" applyNumberFormat="1" applyFont="1" applyBorder="1" applyAlignment="1">
      <alignment horizontal="center" vertical="center"/>
    </xf>
    <xf numFmtId="177" fontId="37" fillId="0" borderId="65" xfId="0" applyNumberFormat="1" applyFont="1" applyBorder="1" applyAlignment="1">
      <alignment horizontal="center" vertical="center"/>
    </xf>
    <xf numFmtId="177" fontId="37" fillId="0" borderId="66" xfId="0" applyNumberFormat="1" applyFont="1" applyBorder="1" applyAlignment="1">
      <alignment horizontal="center" vertical="center"/>
    </xf>
    <xf numFmtId="0" fontId="37" fillId="0" borderId="66" xfId="0" applyFont="1" applyFill="1" applyBorder="1" applyAlignment="1">
      <alignment horizontal="center" vertical="center"/>
    </xf>
    <xf numFmtId="183" fontId="37" fillId="0" borderId="66" xfId="0" applyNumberFormat="1" applyFont="1" applyBorder="1" applyAlignment="1">
      <alignment horizontal="center" vertical="center"/>
    </xf>
    <xf numFmtId="0" fontId="37" fillId="0" borderId="66" xfId="0" applyFont="1" applyBorder="1" applyAlignment="1">
      <alignment horizontal="center" vertical="center"/>
    </xf>
    <xf numFmtId="0" fontId="37" fillId="0" borderId="67" xfId="0" applyFont="1" applyBorder="1" applyAlignment="1">
      <alignment horizontal="center" vertical="center"/>
    </xf>
    <xf numFmtId="0" fontId="37" fillId="0" borderId="40" xfId="0" applyFont="1" applyBorder="1" applyAlignment="1">
      <alignment horizontal="center" vertical="center"/>
    </xf>
    <xf numFmtId="0" fontId="37" fillId="0" borderId="41" xfId="0" applyFont="1" applyBorder="1" applyAlignment="1">
      <alignment horizontal="center" vertical="center"/>
    </xf>
    <xf numFmtId="0" fontId="37" fillId="0" borderId="68" xfId="0" applyFont="1" applyBorder="1" applyAlignment="1">
      <alignment horizontal="center" vertical="center"/>
    </xf>
    <xf numFmtId="0" fontId="37" fillId="0" borderId="43" xfId="0" applyFont="1" applyBorder="1">
      <alignment vertical="center"/>
    </xf>
    <xf numFmtId="177" fontId="37" fillId="0" borderId="0" xfId="0" applyNumberFormat="1" applyFont="1" applyBorder="1">
      <alignment vertical="center"/>
    </xf>
    <xf numFmtId="177" fontId="37" fillId="0" borderId="58" xfId="0" applyNumberFormat="1" applyFont="1" applyBorder="1">
      <alignment vertical="center"/>
    </xf>
    <xf numFmtId="177" fontId="37" fillId="0" borderId="59" xfId="0" applyNumberFormat="1" applyFont="1" applyBorder="1">
      <alignment vertical="center"/>
    </xf>
    <xf numFmtId="41" fontId="37" fillId="0" borderId="59" xfId="0" applyNumberFormat="1" applyFont="1" applyFill="1" applyBorder="1">
      <alignment vertical="center"/>
    </xf>
    <xf numFmtId="184" fontId="37" fillId="0" borderId="59" xfId="0" applyNumberFormat="1" applyFont="1" applyBorder="1">
      <alignment vertical="center"/>
    </xf>
    <xf numFmtId="185" fontId="37" fillId="0" borderId="59" xfId="0" applyNumberFormat="1" applyFont="1" applyBorder="1">
      <alignment vertical="center"/>
    </xf>
    <xf numFmtId="0" fontId="37" fillId="0" borderId="59" xfId="0" applyFont="1" applyBorder="1">
      <alignment vertical="center"/>
    </xf>
    <xf numFmtId="179" fontId="37" fillId="0" borderId="59" xfId="0" applyNumberFormat="1" applyFont="1" applyBorder="1">
      <alignment vertical="center"/>
    </xf>
    <xf numFmtId="179" fontId="37" fillId="0" borderId="60" xfId="0" applyNumberFormat="1" applyFont="1" applyBorder="1">
      <alignment vertical="center"/>
    </xf>
    <xf numFmtId="181" fontId="37" fillId="0" borderId="44" xfId="0" applyNumberFormat="1" applyFont="1" applyBorder="1">
      <alignment vertical="center"/>
    </xf>
    <xf numFmtId="181" fontId="37" fillId="0" borderId="54" xfId="0" applyNumberFormat="1" applyFont="1" applyBorder="1">
      <alignment vertical="center"/>
    </xf>
    <xf numFmtId="0" fontId="37" fillId="0" borderId="37" xfId="0" applyFont="1" applyBorder="1" applyAlignment="1">
      <alignment vertical="center"/>
    </xf>
    <xf numFmtId="0" fontId="39" fillId="0" borderId="37" xfId="0" applyFont="1" applyBorder="1" applyAlignment="1">
      <alignment horizontal="center" vertical="center"/>
    </xf>
    <xf numFmtId="185" fontId="37" fillId="0" borderId="72" xfId="0" applyNumberFormat="1" applyFont="1" applyBorder="1">
      <alignment vertical="center"/>
    </xf>
    <xf numFmtId="0" fontId="37" fillId="0" borderId="38" xfId="0" applyFont="1" applyBorder="1" applyAlignment="1">
      <alignment horizontal="center" vertical="center"/>
    </xf>
    <xf numFmtId="0" fontId="37" fillId="0" borderId="53" xfId="0" applyFont="1" applyBorder="1">
      <alignment vertical="center"/>
    </xf>
    <xf numFmtId="0" fontId="39" fillId="0" borderId="53" xfId="0" applyFont="1" applyBorder="1" applyAlignment="1">
      <alignment horizontal="center" vertical="center"/>
    </xf>
    <xf numFmtId="176" fontId="37" fillId="0" borderId="73" xfId="0" applyNumberFormat="1" applyFont="1" applyBorder="1">
      <alignment vertical="center"/>
    </xf>
    <xf numFmtId="0" fontId="37" fillId="0" borderId="45" xfId="0" applyFont="1" applyBorder="1" applyAlignment="1">
      <alignment horizontal="center" vertical="center"/>
    </xf>
    <xf numFmtId="180" fontId="37" fillId="0" borderId="73" xfId="0" applyNumberFormat="1" applyFont="1" applyBorder="1">
      <alignment vertical="center"/>
    </xf>
    <xf numFmtId="0" fontId="37" fillId="0" borderId="41" xfId="0" applyFont="1" applyBorder="1">
      <alignment vertical="center"/>
    </xf>
    <xf numFmtId="0" fontId="39" fillId="0" borderId="41" xfId="0" applyFont="1" applyBorder="1" applyAlignment="1">
      <alignment horizontal="center" vertical="center"/>
    </xf>
    <xf numFmtId="185" fontId="37" fillId="0" borderId="74" xfId="0" applyNumberFormat="1" applyFont="1" applyBorder="1">
      <alignment vertical="center"/>
    </xf>
    <xf numFmtId="0" fontId="37" fillId="0" borderId="42" xfId="0" applyFont="1" applyBorder="1" applyAlignment="1">
      <alignment horizontal="center" vertical="center"/>
    </xf>
    <xf numFmtId="0" fontId="37" fillId="0" borderId="70" xfId="0" applyFont="1" applyBorder="1" applyAlignment="1">
      <alignment vertical="center"/>
    </xf>
    <xf numFmtId="0" fontId="39" fillId="0" borderId="70" xfId="0" applyFont="1" applyBorder="1" applyAlignment="1">
      <alignment horizontal="center" vertical="center"/>
    </xf>
    <xf numFmtId="185" fontId="37" fillId="0" borderId="75" xfId="0" applyNumberFormat="1" applyFont="1" applyBorder="1">
      <alignment vertical="center"/>
    </xf>
    <xf numFmtId="0" fontId="37" fillId="0" borderId="71" xfId="0" applyFont="1" applyBorder="1" applyAlignment="1">
      <alignment horizontal="center" vertical="center"/>
    </xf>
    <xf numFmtId="0" fontId="37" fillId="0" borderId="49" xfId="0" applyFont="1" applyBorder="1">
      <alignment vertical="center"/>
    </xf>
    <xf numFmtId="0" fontId="39" fillId="0" borderId="49" xfId="0" applyFont="1" applyBorder="1" applyAlignment="1">
      <alignment horizontal="center" vertical="center"/>
    </xf>
    <xf numFmtId="185" fontId="37" fillId="0" borderId="76" xfId="0" applyNumberFormat="1" applyFont="1" applyBorder="1">
      <alignment vertical="center"/>
    </xf>
    <xf numFmtId="0" fontId="37" fillId="0" borderId="48" xfId="0" applyFont="1" applyBorder="1" applyAlignment="1">
      <alignment horizontal="center" vertical="center"/>
    </xf>
    <xf numFmtId="0" fontId="37" fillId="0" borderId="46" xfId="0" applyFont="1" applyBorder="1">
      <alignment vertical="center"/>
    </xf>
    <xf numFmtId="177" fontId="37" fillId="0" borderId="47" xfId="0" applyNumberFormat="1" applyFont="1" applyFill="1" applyBorder="1">
      <alignment vertical="center"/>
    </xf>
    <xf numFmtId="177" fontId="37" fillId="0" borderId="61" xfId="0" applyNumberFormat="1" applyFont="1" applyBorder="1">
      <alignment vertical="center"/>
    </xf>
    <xf numFmtId="177" fontId="37" fillId="0" borderId="62" xfId="0" applyNumberFormat="1" applyFont="1" applyBorder="1">
      <alignment vertical="center"/>
    </xf>
    <xf numFmtId="41" fontId="37" fillId="0" borderId="62" xfId="0" applyNumberFormat="1" applyFont="1" applyFill="1" applyBorder="1">
      <alignment vertical="center"/>
    </xf>
    <xf numFmtId="184" fontId="37" fillId="0" borderId="62" xfId="0" applyNumberFormat="1" applyFont="1" applyBorder="1">
      <alignment vertical="center"/>
    </xf>
    <xf numFmtId="185" fontId="37" fillId="0" borderId="62" xfId="0" applyNumberFormat="1" applyFont="1" applyBorder="1">
      <alignment vertical="center"/>
    </xf>
    <xf numFmtId="0" fontId="37" fillId="0" borderId="62" xfId="0" applyFont="1" applyBorder="1">
      <alignment vertical="center"/>
    </xf>
    <xf numFmtId="179" fontId="37" fillId="0" borderId="62" xfId="0" applyNumberFormat="1" applyFont="1" applyBorder="1">
      <alignment vertical="center"/>
    </xf>
    <xf numFmtId="179" fontId="37" fillId="0" borderId="63" xfId="0" applyNumberFormat="1" applyFont="1" applyBorder="1">
      <alignment vertical="center"/>
    </xf>
    <xf numFmtId="177" fontId="37" fillId="0" borderId="47" xfId="0" applyNumberFormat="1" applyFont="1" applyBorder="1">
      <alignment vertical="center"/>
    </xf>
    <xf numFmtId="181" fontId="37" fillId="0" borderId="49" xfId="0" applyNumberFormat="1" applyFont="1" applyBorder="1">
      <alignment vertical="center"/>
    </xf>
    <xf numFmtId="181" fontId="37" fillId="0" borderId="51" xfId="0" applyNumberFormat="1" applyFont="1" applyBorder="1">
      <alignment vertical="center"/>
    </xf>
    <xf numFmtId="185" fontId="37" fillId="0" borderId="0" xfId="0" applyNumberFormat="1" applyFont="1">
      <alignment vertical="center"/>
    </xf>
    <xf numFmtId="0" fontId="37" fillId="0" borderId="36" xfId="0" applyFont="1" applyBorder="1">
      <alignment vertical="center"/>
    </xf>
    <xf numFmtId="0" fontId="22" fillId="0" borderId="7" xfId="0" applyFont="1" applyFill="1" applyBorder="1" applyAlignment="1">
      <alignment horizontal="left" vertical="center" wrapText="1"/>
    </xf>
    <xf numFmtId="0" fontId="33" fillId="0" borderId="9" xfId="0" applyFont="1" applyBorder="1" applyAlignment="1">
      <alignment horizontal="left" vertical="center" wrapText="1"/>
    </xf>
    <xf numFmtId="0" fontId="33" fillId="0" borderId="77" xfId="0" applyFont="1" applyBorder="1" applyAlignment="1">
      <alignment horizontal="left" vertical="center" wrapText="1"/>
    </xf>
    <xf numFmtId="0" fontId="22" fillId="0" borderId="7" xfId="0" applyFont="1" applyFill="1" applyBorder="1" applyAlignment="1">
      <alignment horizontal="left" vertical="center"/>
    </xf>
    <xf numFmtId="0" fontId="33" fillId="0" borderId="77" xfId="0" applyFont="1" applyBorder="1" applyAlignment="1">
      <alignment horizontal="left" vertical="center"/>
    </xf>
    <xf numFmtId="0" fontId="22" fillId="0" borderId="9" xfId="0" applyFont="1" applyFill="1" applyBorder="1" applyAlignment="1">
      <alignment horizontal="left" vertical="center" wrapText="1"/>
    </xf>
    <xf numFmtId="0" fontId="22" fillId="0" borderId="77" xfId="0" applyFont="1" applyFill="1" applyBorder="1" applyAlignment="1">
      <alignment horizontal="left" vertical="center" wrapText="1"/>
    </xf>
    <xf numFmtId="0" fontId="33" fillId="0" borderId="3" xfId="0" applyFont="1" applyBorder="1" applyAlignment="1">
      <alignment horizontal="left" vertical="center" wrapText="1"/>
    </xf>
    <xf numFmtId="0" fontId="22" fillId="0" borderId="7" xfId="0" quotePrefix="1" applyFont="1" applyFill="1" applyBorder="1" applyAlignment="1">
      <alignment horizontal="left" vertical="center"/>
    </xf>
    <xf numFmtId="0" fontId="33" fillId="0" borderId="9" xfId="0" applyFont="1" applyBorder="1" applyAlignment="1">
      <alignment horizontal="left" vertical="center"/>
    </xf>
    <xf numFmtId="0" fontId="33" fillId="0" borderId="77" xfId="0" applyFont="1" applyBorder="1" applyAlignment="1">
      <alignment vertical="center" wrapText="1"/>
    </xf>
    <xf numFmtId="0" fontId="33" fillId="0" borderId="3" xfId="0" applyFont="1" applyBorder="1" applyAlignment="1">
      <alignment vertical="center" wrapText="1"/>
    </xf>
    <xf numFmtId="0" fontId="17" fillId="0" borderId="1" xfId="0" applyFont="1" applyFill="1" applyBorder="1" applyAlignment="1">
      <alignment vertical="center" wrapText="1"/>
    </xf>
    <xf numFmtId="0" fontId="11" fillId="7" borderId="26" xfId="0" applyFont="1" applyFill="1" applyBorder="1" applyAlignment="1">
      <alignment horizontal="center" vertical="center"/>
    </xf>
    <xf numFmtId="0" fontId="11" fillId="7" borderId="27" xfId="0" applyFont="1" applyFill="1" applyBorder="1" applyAlignment="1">
      <alignment horizontal="center" vertical="center"/>
    </xf>
    <xf numFmtId="38" fontId="18" fillId="4" borderId="28" xfId="1" applyFont="1" applyFill="1" applyBorder="1" applyAlignment="1">
      <alignment horizontal="right" vertical="center"/>
    </xf>
    <xf numFmtId="38" fontId="18" fillId="4" borderId="29" xfId="1" applyFont="1" applyFill="1" applyBorder="1" applyAlignment="1">
      <alignment horizontal="right" vertical="center"/>
    </xf>
    <xf numFmtId="0" fontId="22" fillId="0" borderId="8" xfId="0" applyFont="1" applyBorder="1" applyAlignment="1">
      <alignment horizontal="left" vertical="center" wrapText="1"/>
    </xf>
    <xf numFmtId="0" fontId="22" fillId="0" borderId="30" xfId="0" applyFont="1" applyBorder="1" applyAlignment="1">
      <alignment horizontal="left" vertical="center" wrapText="1"/>
    </xf>
    <xf numFmtId="0" fontId="22" fillId="0" borderId="31" xfId="0" applyFont="1" applyBorder="1" applyAlignment="1">
      <alignment horizontal="left" vertical="center" wrapText="1"/>
    </xf>
    <xf numFmtId="0" fontId="22" fillId="0" borderId="78" xfId="0" applyFont="1" applyBorder="1" applyAlignment="1">
      <alignment horizontal="left" vertical="center" wrapText="1"/>
    </xf>
    <xf numFmtId="0" fontId="22" fillId="0" borderId="0" xfId="0" applyFont="1" applyBorder="1" applyAlignment="1">
      <alignment horizontal="left" vertical="center" wrapText="1"/>
    </xf>
    <xf numFmtId="0" fontId="22" fillId="0" borderId="32" xfId="0" applyFont="1" applyBorder="1" applyAlignment="1">
      <alignment horizontal="left" vertical="center" wrapText="1"/>
    </xf>
    <xf numFmtId="0" fontId="22" fillId="0" borderId="21" xfId="0" applyFont="1" applyBorder="1" applyAlignment="1">
      <alignment horizontal="left" vertical="center" wrapText="1"/>
    </xf>
    <xf numFmtId="0" fontId="22" fillId="0" borderId="24" xfId="0" applyFont="1" applyBorder="1" applyAlignment="1">
      <alignment horizontal="left" vertical="center" wrapText="1"/>
    </xf>
    <xf numFmtId="0" fontId="22" fillId="0" borderId="22" xfId="0" applyFont="1" applyBorder="1" applyAlignment="1">
      <alignment horizontal="left" vertical="center" wrapText="1"/>
    </xf>
    <xf numFmtId="0" fontId="22" fillId="6" borderId="4" xfId="0" applyFont="1" applyFill="1" applyBorder="1" applyAlignment="1">
      <alignment vertical="center" wrapText="1"/>
    </xf>
    <xf numFmtId="0" fontId="0" fillId="0" borderId="5" xfId="0" applyBorder="1" applyAlignment="1">
      <alignment vertical="center" wrapText="1"/>
    </xf>
    <xf numFmtId="0" fontId="22" fillId="0" borderId="4" xfId="0" applyFont="1" applyBorder="1" applyAlignment="1">
      <alignment horizontal="left" vertical="center" wrapText="1"/>
    </xf>
    <xf numFmtId="0" fontId="33" fillId="0" borderId="19" xfId="0" applyFont="1" applyBorder="1" applyAlignment="1">
      <alignment horizontal="left" vertical="center" wrapText="1"/>
    </xf>
    <xf numFmtId="0" fontId="33" fillId="0" borderId="5" xfId="0" applyFont="1" applyBorder="1" applyAlignment="1">
      <alignment horizontal="left" vertical="center" wrapText="1"/>
    </xf>
    <xf numFmtId="0" fontId="11" fillId="7" borderId="1" xfId="0" applyFont="1" applyFill="1" applyBorder="1" applyAlignment="1">
      <alignment horizontal="center" vertical="center" wrapText="1"/>
    </xf>
    <xf numFmtId="0" fontId="19" fillId="0" borderId="8" xfId="0" applyFont="1" applyBorder="1" applyAlignment="1">
      <alignment horizontal="center" vertical="center" wrapText="1"/>
    </xf>
    <xf numFmtId="0" fontId="19" fillId="0" borderId="31" xfId="0" applyFont="1" applyBorder="1" applyAlignment="1">
      <alignment horizontal="center" vertical="center" wrapText="1"/>
    </xf>
    <xf numFmtId="0" fontId="19" fillId="0" borderId="18" xfId="0" applyFont="1" applyBorder="1" applyAlignment="1">
      <alignment horizontal="center" vertical="center" wrapText="1"/>
    </xf>
    <xf numFmtId="0" fontId="19" fillId="0" borderId="32" xfId="0" applyFont="1" applyBorder="1" applyAlignment="1">
      <alignment horizontal="center" vertical="center" wrapText="1"/>
    </xf>
    <xf numFmtId="0" fontId="19" fillId="0" borderId="78" xfId="0" applyFont="1" applyBorder="1" applyAlignment="1">
      <alignment horizontal="center" vertical="center" wrapText="1"/>
    </xf>
    <xf numFmtId="0" fontId="28" fillId="6" borderId="7" xfId="0" applyFont="1" applyFill="1" applyBorder="1" applyAlignment="1">
      <alignment horizontal="left" vertical="center" wrapText="1"/>
    </xf>
    <xf numFmtId="0" fontId="0" fillId="0" borderId="77" xfId="0" applyBorder="1" applyAlignment="1">
      <alignment horizontal="left" vertical="center" wrapText="1"/>
    </xf>
    <xf numFmtId="0" fontId="0" fillId="0" borderId="3" xfId="0" applyBorder="1" applyAlignment="1">
      <alignment horizontal="left" vertical="center" wrapText="1"/>
    </xf>
    <xf numFmtId="0" fontId="22" fillId="6" borderId="5" xfId="0" applyFont="1" applyFill="1" applyBorder="1" applyAlignment="1">
      <alignment vertical="center" wrapText="1"/>
    </xf>
    <xf numFmtId="0" fontId="18" fillId="0" borderId="4" xfId="0" applyFont="1" applyBorder="1" applyAlignment="1">
      <alignment horizontal="left" vertical="center" wrapText="1"/>
    </xf>
    <xf numFmtId="0" fontId="22" fillId="0" borderId="7" xfId="0" applyFont="1" applyBorder="1" applyAlignment="1">
      <alignment horizontal="left" vertical="center" wrapText="1"/>
    </xf>
    <xf numFmtId="0" fontId="25" fillId="0" borderId="7" xfId="0" quotePrefix="1" applyFont="1" applyFill="1" applyBorder="1" applyAlignment="1">
      <alignment horizontal="left" vertical="center"/>
    </xf>
    <xf numFmtId="0" fontId="22" fillId="6" borderId="7" xfId="0" applyFont="1" applyFill="1" applyBorder="1" applyAlignment="1">
      <alignment horizontal="left" vertical="center" wrapText="1"/>
    </xf>
    <xf numFmtId="0" fontId="11" fillId="7" borderId="4" xfId="0" applyFont="1" applyFill="1" applyBorder="1" applyAlignment="1">
      <alignment horizontal="center" vertical="center" wrapText="1"/>
    </xf>
    <xf numFmtId="0" fontId="0" fillId="0" borderId="5" xfId="0" applyBorder="1" applyAlignment="1">
      <alignment horizontal="center" vertical="center" wrapText="1"/>
    </xf>
    <xf numFmtId="0" fontId="22" fillId="6" borderId="7" xfId="0" applyFont="1" applyFill="1" applyBorder="1" applyAlignment="1">
      <alignment vertical="center" wrapText="1"/>
    </xf>
    <xf numFmtId="0" fontId="0" fillId="0" borderId="77" xfId="0" applyBorder="1" applyAlignment="1">
      <alignment vertical="center" wrapText="1"/>
    </xf>
    <xf numFmtId="0" fontId="0" fillId="0" borderId="3" xfId="0" applyBorder="1" applyAlignment="1">
      <alignment vertical="center" wrapText="1"/>
    </xf>
    <xf numFmtId="0" fontId="22" fillId="6" borderId="8" xfId="0" applyFont="1" applyFill="1" applyBorder="1" applyAlignment="1">
      <alignment vertical="center" wrapText="1"/>
    </xf>
    <xf numFmtId="0" fontId="22" fillId="6" borderId="31" xfId="0" applyFont="1" applyFill="1" applyBorder="1" applyAlignment="1">
      <alignment vertical="center" wrapText="1"/>
    </xf>
    <xf numFmtId="0" fontId="0" fillId="0" borderId="78" xfId="0" applyBorder="1" applyAlignment="1">
      <alignment vertical="center" wrapText="1"/>
    </xf>
    <xf numFmtId="0" fontId="0" fillId="0" borderId="32" xfId="0" applyBorder="1" applyAlignment="1">
      <alignment vertical="center" wrapText="1"/>
    </xf>
    <xf numFmtId="0" fontId="0" fillId="0" borderId="21" xfId="0" applyBorder="1" applyAlignment="1">
      <alignment vertical="center" wrapText="1"/>
    </xf>
    <xf numFmtId="0" fontId="0" fillId="0" borderId="22" xfId="0" applyBorder="1" applyAlignment="1">
      <alignment vertical="center" wrapText="1"/>
    </xf>
    <xf numFmtId="0" fontId="18" fillId="0" borderId="8" xfId="0" applyFont="1" applyBorder="1" applyAlignment="1">
      <alignment horizontal="left" vertical="center" wrapText="1"/>
    </xf>
    <xf numFmtId="0" fontId="33" fillId="0" borderId="30" xfId="0" applyFont="1" applyBorder="1" applyAlignment="1">
      <alignment horizontal="left" vertical="center" wrapText="1"/>
    </xf>
    <xf numFmtId="0" fontId="33" fillId="0" borderId="31" xfId="0" applyFont="1" applyBorder="1" applyAlignment="1">
      <alignment horizontal="left" vertical="center" wrapText="1"/>
    </xf>
    <xf numFmtId="0" fontId="33" fillId="0" borderId="78" xfId="0" applyFont="1" applyBorder="1" applyAlignment="1">
      <alignment horizontal="left" vertical="center" wrapText="1"/>
    </xf>
    <xf numFmtId="0" fontId="33" fillId="0" borderId="0" xfId="0" applyFont="1" applyAlignment="1">
      <alignment horizontal="left" vertical="center" wrapText="1"/>
    </xf>
    <xf numFmtId="0" fontId="33" fillId="0" borderId="32" xfId="0" applyFont="1" applyBorder="1" applyAlignment="1">
      <alignment horizontal="left" vertical="center" wrapText="1"/>
    </xf>
    <xf numFmtId="0" fontId="33" fillId="0" borderId="21" xfId="0" applyFont="1" applyBorder="1" applyAlignment="1">
      <alignment horizontal="left" vertical="center" wrapText="1"/>
    </xf>
    <xf numFmtId="0" fontId="33" fillId="0" borderId="24" xfId="0" applyFont="1" applyBorder="1" applyAlignment="1">
      <alignment horizontal="left" vertical="center" wrapText="1"/>
    </xf>
    <xf numFmtId="0" fontId="33" fillId="0" borderId="22" xfId="0" applyFont="1" applyBorder="1" applyAlignment="1">
      <alignment horizontal="left" vertical="center" wrapText="1"/>
    </xf>
    <xf numFmtId="0" fontId="29" fillId="6" borderId="7" xfId="0" applyFont="1" applyFill="1" applyBorder="1" applyAlignment="1">
      <alignment horizontal="left" vertical="center" wrapText="1"/>
    </xf>
    <xf numFmtId="0" fontId="4" fillId="6" borderId="8" xfId="0" applyFont="1" applyFill="1" applyBorder="1" applyAlignment="1">
      <alignment vertical="center" wrapText="1"/>
    </xf>
    <xf numFmtId="0" fontId="0" fillId="0" borderId="19" xfId="0" applyBorder="1" applyAlignment="1">
      <alignment vertical="center"/>
    </xf>
    <xf numFmtId="0" fontId="0" fillId="0" borderId="5" xfId="0" applyBorder="1" applyAlignment="1">
      <alignment vertical="center"/>
    </xf>
    <xf numFmtId="0" fontId="4" fillId="6" borderId="4" xfId="0" applyFont="1" applyFill="1" applyBorder="1" applyAlignment="1">
      <alignment vertical="center" wrapText="1"/>
    </xf>
    <xf numFmtId="0" fontId="12" fillId="2" borderId="0" xfId="0" applyFont="1" applyFill="1" applyAlignment="1">
      <alignment vertical="center"/>
    </xf>
    <xf numFmtId="0" fontId="10" fillId="2" borderId="0" xfId="0" applyFont="1" applyFill="1" applyAlignment="1">
      <alignment horizontal="right" vertical="center"/>
    </xf>
    <xf numFmtId="0" fontId="12" fillId="2" borderId="0" xfId="0" applyFont="1" applyFill="1" applyAlignment="1">
      <alignment horizontal="right" vertical="center"/>
    </xf>
    <xf numFmtId="0" fontId="4" fillId="6" borderId="31" xfId="0" applyFont="1" applyFill="1" applyBorder="1" applyAlignment="1">
      <alignment vertical="center" wrapText="1"/>
    </xf>
    <xf numFmtId="0" fontId="37" fillId="0" borderId="35" xfId="0" applyFont="1" applyBorder="1" applyAlignment="1">
      <alignment vertical="center" wrapText="1"/>
    </xf>
    <xf numFmtId="0" fontId="37" fillId="0" borderId="43" xfId="0" applyFont="1" applyBorder="1" applyAlignment="1">
      <alignment vertical="center" wrapText="1"/>
    </xf>
    <xf numFmtId="0" fontId="37" fillId="0" borderId="39" xfId="0" applyFont="1" applyBorder="1" applyAlignment="1">
      <alignment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9</xdr:col>
      <xdr:colOff>1529365</xdr:colOff>
      <xdr:row>55</xdr:row>
      <xdr:rowOff>2899751</xdr:rowOff>
    </xdr:from>
    <xdr:to>
      <xdr:col>9</xdr:col>
      <xdr:colOff>6183786</xdr:colOff>
      <xdr:row>55</xdr:row>
      <xdr:rowOff>4861498</xdr:rowOff>
    </xdr:to>
    <xdr:pic>
      <xdr:nvPicPr>
        <xdr:cNvPr id="6" name="図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831693" y="40747941"/>
          <a:ext cx="4654421" cy="19617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647700</xdr:colOff>
      <xdr:row>0</xdr:row>
      <xdr:rowOff>0</xdr:rowOff>
    </xdr:from>
    <xdr:to>
      <xdr:col>11</xdr:col>
      <xdr:colOff>447675</xdr:colOff>
      <xdr:row>21</xdr:row>
      <xdr:rowOff>159388</xdr:rowOff>
    </xdr:to>
    <xdr:pic>
      <xdr:nvPicPr>
        <xdr:cNvPr id="4" name="図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47800" y="0"/>
          <a:ext cx="6410325" cy="37598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zabu\Co-Work\Users\hemmi\AppData\Roaming\Microsoft\Excel\MRV&#26041;&#27861;&#35542;_&#39640;&#24615;&#33021;&#24037;&#26989;&#28809;_&#31639;&#23450;&#12484;&#12540;&#12523;_PDD&#29992;_e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J_summary"/>
      <sheetName val="contact_info"/>
      <sheetName val="1-1_Exist_default_input"/>
      <sheetName val="1-2_Exist_default_result"/>
      <sheetName val="2-1_Exist_spesific_input"/>
      <sheetName val="2-2_Exist_spesific_result"/>
      <sheetName val="3-1_Green_default_input"/>
      <sheetName val="3-2Green_default_result"/>
      <sheetName val="4-1_Green_spesific_input"/>
      <sheetName val="4-2_Green_spesific_result"/>
    </sheetNames>
    <sheetDataSet>
      <sheetData sheetId="0" refreshError="1"/>
      <sheetData sheetId="1" refreshError="1"/>
      <sheetData sheetId="2"/>
      <sheetData sheetId="3">
        <row r="22">
          <cell r="C22" t="str">
            <v>LPG</v>
          </cell>
        </row>
        <row r="23">
          <cell r="C23" t="str">
            <v>Natural gas</v>
          </cell>
        </row>
      </sheetData>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6"/>
  <sheetViews>
    <sheetView tabSelected="1" view="pageBreakPreview" zoomScale="75" zoomScaleNormal="78" zoomScaleSheetLayoutView="75" workbookViewId="0">
      <selection activeCell="H58" sqref="H58"/>
    </sheetView>
  </sheetViews>
  <sheetFormatPr defaultRowHeight="14.25" x14ac:dyDescent="0.15"/>
  <cols>
    <col min="1" max="1" width="3.625" style="1" customWidth="1"/>
    <col min="2" max="2" width="14.25" style="1" customWidth="1"/>
    <col min="3" max="3" width="16.5" style="1" customWidth="1"/>
    <col min="4" max="4" width="30" style="1" customWidth="1"/>
    <col min="5" max="5" width="11.5" style="1" customWidth="1"/>
    <col min="6" max="6" width="14.125" style="1" customWidth="1"/>
    <col min="7" max="7" width="12.5" style="1" customWidth="1"/>
    <col min="8" max="8" width="14.875" style="1" customWidth="1"/>
    <col min="9" max="9" width="17.875" style="1" customWidth="1"/>
    <col min="10" max="10" width="95.25" style="1" customWidth="1"/>
    <col min="11" max="11" width="14.75" style="1" customWidth="1"/>
    <col min="12" max="12" width="13.875" style="1" customWidth="1"/>
    <col min="13" max="16384" width="9" style="1"/>
  </cols>
  <sheetData>
    <row r="1" spans="1:12" ht="18" customHeight="1" x14ac:dyDescent="0.15">
      <c r="L1" s="48" t="s">
        <v>43</v>
      </c>
    </row>
    <row r="2" spans="1:12" ht="27.75" customHeight="1" x14ac:dyDescent="0.15">
      <c r="A2" s="62" t="s">
        <v>44</v>
      </c>
      <c r="B2" s="44"/>
      <c r="C2" s="44"/>
      <c r="D2" s="44"/>
      <c r="E2" s="44"/>
      <c r="F2" s="44"/>
      <c r="G2" s="44"/>
      <c r="H2" s="44"/>
      <c r="I2" s="44"/>
      <c r="J2" s="44"/>
      <c r="K2" s="44"/>
      <c r="L2" s="47"/>
    </row>
    <row r="3" spans="1:12" x14ac:dyDescent="0.15">
      <c r="A3" s="1" t="s">
        <v>361</v>
      </c>
    </row>
    <row r="4" spans="1:12" ht="18.75" customHeight="1" x14ac:dyDescent="0.15">
      <c r="A4" s="63" t="s">
        <v>47</v>
      </c>
      <c r="B4" s="10"/>
    </row>
    <row r="5" spans="1:12" ht="18.75" customHeight="1" x14ac:dyDescent="0.15">
      <c r="A5" s="10"/>
      <c r="B5" s="124" t="s">
        <v>16</v>
      </c>
      <c r="C5" s="124" t="s">
        <v>17</v>
      </c>
      <c r="D5" s="286" t="s">
        <v>18</v>
      </c>
      <c r="E5" s="287"/>
      <c r="F5" s="124" t="s">
        <v>19</v>
      </c>
      <c r="G5" s="124" t="s">
        <v>20</v>
      </c>
      <c r="H5" s="124" t="s">
        <v>21</v>
      </c>
      <c r="I5" s="124" t="s">
        <v>22</v>
      </c>
      <c r="J5" s="124" t="s">
        <v>23</v>
      </c>
      <c r="K5" s="124" t="s">
        <v>24</v>
      </c>
      <c r="L5" s="124" t="s">
        <v>25</v>
      </c>
    </row>
    <row r="6" spans="1:12" s="42" customFormat="1" ht="39" customHeight="1" x14ac:dyDescent="0.15">
      <c r="B6" s="124" t="s">
        <v>26</v>
      </c>
      <c r="C6" s="124" t="s">
        <v>27</v>
      </c>
      <c r="D6" s="286" t="s">
        <v>28</v>
      </c>
      <c r="E6" s="287"/>
      <c r="F6" s="124" t="s">
        <v>29</v>
      </c>
      <c r="G6" s="124" t="s">
        <v>4</v>
      </c>
      <c r="H6" s="124" t="s">
        <v>30</v>
      </c>
      <c r="I6" s="124" t="s">
        <v>31</v>
      </c>
      <c r="J6" s="124" t="s">
        <v>32</v>
      </c>
      <c r="K6" s="124" t="s">
        <v>33</v>
      </c>
      <c r="L6" s="124" t="s">
        <v>34</v>
      </c>
    </row>
    <row r="7" spans="1:12" s="42" customFormat="1" ht="52.5" customHeight="1" x14ac:dyDescent="0.15">
      <c r="B7" s="66"/>
      <c r="C7" s="278" t="s">
        <v>207</v>
      </c>
      <c r="D7" s="288" t="s">
        <v>359</v>
      </c>
      <c r="E7" s="137" t="s">
        <v>210</v>
      </c>
      <c r="F7" s="119">
        <v>127</v>
      </c>
      <c r="G7" s="110" t="s">
        <v>89</v>
      </c>
      <c r="H7" s="244" t="s">
        <v>39</v>
      </c>
      <c r="I7" s="241" t="s">
        <v>137</v>
      </c>
      <c r="J7" s="241" t="s">
        <v>136</v>
      </c>
      <c r="K7" s="241" t="s">
        <v>136</v>
      </c>
      <c r="L7" s="241"/>
    </row>
    <row r="8" spans="1:12" s="42" customFormat="1" ht="54" customHeight="1" x14ac:dyDescent="0.15">
      <c r="B8" s="66"/>
      <c r="C8" s="279"/>
      <c r="D8" s="289"/>
      <c r="E8" s="137" t="s">
        <v>211</v>
      </c>
      <c r="F8" s="119">
        <v>127</v>
      </c>
      <c r="G8" s="110" t="s">
        <v>89</v>
      </c>
      <c r="H8" s="245"/>
      <c r="I8" s="251"/>
      <c r="J8" s="251"/>
      <c r="K8" s="242"/>
      <c r="L8" s="242"/>
    </row>
    <row r="9" spans="1:12" s="42" customFormat="1" ht="54" customHeight="1" x14ac:dyDescent="0.15">
      <c r="B9" s="66"/>
      <c r="C9" s="279"/>
      <c r="D9" s="289"/>
      <c r="E9" s="137" t="s">
        <v>212</v>
      </c>
      <c r="F9" s="119">
        <v>127</v>
      </c>
      <c r="G9" s="110" t="s">
        <v>89</v>
      </c>
      <c r="H9" s="245"/>
      <c r="I9" s="251"/>
      <c r="J9" s="251"/>
      <c r="K9" s="243"/>
      <c r="L9" s="243"/>
    </row>
    <row r="10" spans="1:12" s="42" customFormat="1" ht="54" customHeight="1" x14ac:dyDescent="0.15">
      <c r="B10" s="66"/>
      <c r="C10" s="279"/>
      <c r="D10" s="289"/>
      <c r="E10" s="137" t="s">
        <v>213</v>
      </c>
      <c r="F10" s="119">
        <v>127</v>
      </c>
      <c r="G10" s="110" t="s">
        <v>89</v>
      </c>
      <c r="H10" s="245"/>
      <c r="I10" s="251"/>
      <c r="J10" s="251"/>
      <c r="K10" s="243"/>
      <c r="L10" s="243"/>
    </row>
    <row r="11" spans="1:12" s="42" customFormat="1" ht="54" customHeight="1" x14ac:dyDescent="0.15">
      <c r="B11" s="66"/>
      <c r="C11" s="279"/>
      <c r="D11" s="289"/>
      <c r="E11" s="137" t="s">
        <v>214</v>
      </c>
      <c r="F11" s="119">
        <v>127</v>
      </c>
      <c r="G11" s="110" t="s">
        <v>89</v>
      </c>
      <c r="H11" s="245"/>
      <c r="I11" s="251"/>
      <c r="J11" s="251"/>
      <c r="K11" s="243"/>
      <c r="L11" s="243"/>
    </row>
    <row r="12" spans="1:12" s="42" customFormat="1" ht="54" customHeight="1" x14ac:dyDescent="0.15">
      <c r="B12" s="66"/>
      <c r="C12" s="279"/>
      <c r="D12" s="289"/>
      <c r="E12" s="137" t="s">
        <v>215</v>
      </c>
      <c r="F12" s="119">
        <v>127</v>
      </c>
      <c r="G12" s="110" t="s">
        <v>89</v>
      </c>
      <c r="H12" s="245"/>
      <c r="I12" s="251"/>
      <c r="J12" s="251"/>
      <c r="K12" s="243"/>
      <c r="L12" s="243"/>
    </row>
    <row r="13" spans="1:12" s="42" customFormat="1" ht="54" customHeight="1" x14ac:dyDescent="0.15">
      <c r="B13" s="66"/>
      <c r="C13" s="279"/>
      <c r="D13" s="289"/>
      <c r="E13" s="137" t="s">
        <v>216</v>
      </c>
      <c r="F13" s="119">
        <v>127</v>
      </c>
      <c r="G13" s="110" t="s">
        <v>89</v>
      </c>
      <c r="H13" s="245"/>
      <c r="I13" s="251"/>
      <c r="J13" s="251"/>
      <c r="K13" s="242"/>
      <c r="L13" s="242"/>
    </row>
    <row r="14" spans="1:12" s="42" customFormat="1" ht="54" customHeight="1" x14ac:dyDescent="0.15">
      <c r="B14" s="66"/>
      <c r="C14" s="279"/>
      <c r="D14" s="289"/>
      <c r="E14" s="137" t="s">
        <v>217</v>
      </c>
      <c r="F14" s="119">
        <v>43</v>
      </c>
      <c r="G14" s="110" t="s">
        <v>89</v>
      </c>
      <c r="H14" s="245"/>
      <c r="I14" s="251"/>
      <c r="J14" s="251"/>
      <c r="K14" s="243"/>
      <c r="L14" s="243"/>
    </row>
    <row r="15" spans="1:12" s="42" customFormat="1" ht="54" customHeight="1" x14ac:dyDescent="0.15">
      <c r="B15" s="66"/>
      <c r="C15" s="279"/>
      <c r="D15" s="289"/>
      <c r="E15" s="137" t="s">
        <v>218</v>
      </c>
      <c r="F15" s="119">
        <v>43</v>
      </c>
      <c r="G15" s="110" t="s">
        <v>89</v>
      </c>
      <c r="H15" s="245"/>
      <c r="I15" s="251"/>
      <c r="J15" s="251"/>
      <c r="K15" s="243"/>
      <c r="L15" s="243"/>
    </row>
    <row r="16" spans="1:12" s="42" customFormat="1" ht="54" customHeight="1" x14ac:dyDescent="0.15">
      <c r="B16" s="66"/>
      <c r="C16" s="279"/>
      <c r="D16" s="289"/>
      <c r="E16" s="137" t="s">
        <v>219</v>
      </c>
      <c r="F16" s="119">
        <v>43</v>
      </c>
      <c r="G16" s="110" t="s">
        <v>89</v>
      </c>
      <c r="H16" s="245"/>
      <c r="I16" s="251"/>
      <c r="J16" s="251"/>
      <c r="K16" s="243"/>
      <c r="L16" s="243"/>
    </row>
    <row r="17" spans="2:12" s="42" customFormat="1" ht="54" customHeight="1" x14ac:dyDescent="0.15">
      <c r="B17" s="66"/>
      <c r="C17" s="279"/>
      <c r="D17" s="289"/>
      <c r="E17" s="137" t="s">
        <v>220</v>
      </c>
      <c r="F17" s="119">
        <v>43</v>
      </c>
      <c r="G17" s="110" t="s">
        <v>89</v>
      </c>
      <c r="H17" s="245"/>
      <c r="I17" s="251"/>
      <c r="J17" s="251"/>
      <c r="K17" s="243"/>
      <c r="L17" s="243"/>
    </row>
    <row r="18" spans="2:12" s="42" customFormat="1" ht="54" customHeight="1" x14ac:dyDescent="0.15">
      <c r="B18" s="66"/>
      <c r="C18" s="280"/>
      <c r="D18" s="290"/>
      <c r="E18" s="137" t="s">
        <v>221</v>
      </c>
      <c r="F18" s="119">
        <v>200</v>
      </c>
      <c r="G18" s="110" t="s">
        <v>89</v>
      </c>
      <c r="H18" s="245"/>
      <c r="I18" s="251"/>
      <c r="J18" s="251"/>
      <c r="K18" s="243"/>
      <c r="L18" s="243"/>
    </row>
    <row r="19" spans="2:12" s="42" customFormat="1" ht="65.25" customHeight="1" x14ac:dyDescent="0.15">
      <c r="B19" s="66"/>
      <c r="C19" s="278" t="s">
        <v>208</v>
      </c>
      <c r="D19" s="288" t="s">
        <v>222</v>
      </c>
      <c r="E19" s="137" t="s">
        <v>210</v>
      </c>
      <c r="F19" s="67">
        <v>20</v>
      </c>
      <c r="G19" s="110" t="s">
        <v>140</v>
      </c>
      <c r="H19" s="244" t="s">
        <v>39</v>
      </c>
      <c r="I19" s="241" t="s">
        <v>139</v>
      </c>
      <c r="J19" s="241" t="s">
        <v>136</v>
      </c>
      <c r="K19" s="241" t="s">
        <v>136</v>
      </c>
      <c r="L19" s="241"/>
    </row>
    <row r="20" spans="2:12" s="42" customFormat="1" ht="66.75" customHeight="1" x14ac:dyDescent="0.15">
      <c r="B20" s="66"/>
      <c r="C20" s="279"/>
      <c r="D20" s="289"/>
      <c r="E20" s="137" t="s">
        <v>211</v>
      </c>
      <c r="F20" s="67">
        <v>20</v>
      </c>
      <c r="G20" s="110" t="s">
        <v>140</v>
      </c>
      <c r="H20" s="245"/>
      <c r="I20" s="251"/>
      <c r="J20" s="251"/>
      <c r="K20" s="242"/>
      <c r="L20" s="242"/>
    </row>
    <row r="21" spans="2:12" s="42" customFormat="1" ht="65.25" customHeight="1" x14ac:dyDescent="0.15">
      <c r="B21" s="66"/>
      <c r="C21" s="279"/>
      <c r="D21" s="289"/>
      <c r="E21" s="137" t="s">
        <v>212</v>
      </c>
      <c r="F21" s="67">
        <v>20</v>
      </c>
      <c r="G21" s="110" t="s">
        <v>140</v>
      </c>
      <c r="H21" s="245"/>
      <c r="I21" s="251"/>
      <c r="J21" s="251"/>
      <c r="K21" s="243"/>
      <c r="L21" s="243"/>
    </row>
    <row r="22" spans="2:12" s="42" customFormat="1" ht="66.75" customHeight="1" x14ac:dyDescent="0.15">
      <c r="B22" s="66"/>
      <c r="C22" s="279"/>
      <c r="D22" s="289"/>
      <c r="E22" s="137" t="s">
        <v>213</v>
      </c>
      <c r="F22" s="67">
        <v>20</v>
      </c>
      <c r="G22" s="110" t="s">
        <v>140</v>
      </c>
      <c r="H22" s="245"/>
      <c r="I22" s="251"/>
      <c r="J22" s="251"/>
      <c r="K22" s="243"/>
      <c r="L22" s="243"/>
    </row>
    <row r="23" spans="2:12" s="42" customFormat="1" ht="65.25" customHeight="1" x14ac:dyDescent="0.15">
      <c r="B23" s="66"/>
      <c r="C23" s="279"/>
      <c r="D23" s="289"/>
      <c r="E23" s="137" t="s">
        <v>214</v>
      </c>
      <c r="F23" s="67">
        <v>20</v>
      </c>
      <c r="G23" s="110" t="s">
        <v>140</v>
      </c>
      <c r="H23" s="245"/>
      <c r="I23" s="251"/>
      <c r="J23" s="251"/>
      <c r="K23" s="243"/>
      <c r="L23" s="243"/>
    </row>
    <row r="24" spans="2:12" s="42" customFormat="1" ht="66.75" customHeight="1" x14ac:dyDescent="0.15">
      <c r="B24" s="66"/>
      <c r="C24" s="279"/>
      <c r="D24" s="289"/>
      <c r="E24" s="137" t="s">
        <v>215</v>
      </c>
      <c r="F24" s="67">
        <v>20</v>
      </c>
      <c r="G24" s="110" t="s">
        <v>140</v>
      </c>
      <c r="H24" s="245"/>
      <c r="I24" s="251"/>
      <c r="J24" s="251"/>
      <c r="K24" s="243"/>
      <c r="L24" s="243"/>
    </row>
    <row r="25" spans="2:12" s="42" customFormat="1" ht="65.25" customHeight="1" x14ac:dyDescent="0.15">
      <c r="B25" s="66"/>
      <c r="C25" s="279"/>
      <c r="D25" s="289"/>
      <c r="E25" s="137" t="s">
        <v>216</v>
      </c>
      <c r="F25" s="67">
        <v>20</v>
      </c>
      <c r="G25" s="110" t="s">
        <v>140</v>
      </c>
      <c r="H25" s="245"/>
      <c r="I25" s="251"/>
      <c r="J25" s="251"/>
      <c r="K25" s="242"/>
      <c r="L25" s="242"/>
    </row>
    <row r="26" spans="2:12" s="42" customFormat="1" ht="66.75" customHeight="1" x14ac:dyDescent="0.15">
      <c r="B26" s="66"/>
      <c r="C26" s="279"/>
      <c r="D26" s="289"/>
      <c r="E26" s="137" t="s">
        <v>217</v>
      </c>
      <c r="F26" s="67">
        <v>20</v>
      </c>
      <c r="G26" s="110" t="s">
        <v>140</v>
      </c>
      <c r="H26" s="245"/>
      <c r="I26" s="251"/>
      <c r="J26" s="251"/>
      <c r="K26" s="243"/>
      <c r="L26" s="243"/>
    </row>
    <row r="27" spans="2:12" s="42" customFormat="1" ht="65.25" customHeight="1" x14ac:dyDescent="0.15">
      <c r="B27" s="66"/>
      <c r="C27" s="279"/>
      <c r="D27" s="289"/>
      <c r="E27" s="137" t="s">
        <v>218</v>
      </c>
      <c r="F27" s="67">
        <v>20</v>
      </c>
      <c r="G27" s="110" t="s">
        <v>140</v>
      </c>
      <c r="H27" s="245"/>
      <c r="I27" s="251"/>
      <c r="J27" s="251"/>
      <c r="K27" s="243"/>
      <c r="L27" s="243"/>
    </row>
    <row r="28" spans="2:12" s="42" customFormat="1" ht="66.75" customHeight="1" x14ac:dyDescent="0.15">
      <c r="B28" s="66"/>
      <c r="C28" s="279"/>
      <c r="D28" s="289"/>
      <c r="E28" s="137" t="s">
        <v>219</v>
      </c>
      <c r="F28" s="67">
        <v>20</v>
      </c>
      <c r="G28" s="110" t="s">
        <v>140</v>
      </c>
      <c r="H28" s="245"/>
      <c r="I28" s="251"/>
      <c r="J28" s="251"/>
      <c r="K28" s="243"/>
      <c r="L28" s="243"/>
    </row>
    <row r="29" spans="2:12" s="42" customFormat="1" ht="65.25" customHeight="1" x14ac:dyDescent="0.15">
      <c r="B29" s="66"/>
      <c r="C29" s="279"/>
      <c r="D29" s="289"/>
      <c r="E29" s="137" t="s">
        <v>220</v>
      </c>
      <c r="F29" s="67">
        <v>20</v>
      </c>
      <c r="G29" s="110" t="s">
        <v>140</v>
      </c>
      <c r="H29" s="245"/>
      <c r="I29" s="251"/>
      <c r="J29" s="251"/>
      <c r="K29" s="243"/>
      <c r="L29" s="243"/>
    </row>
    <row r="30" spans="2:12" s="42" customFormat="1" ht="66.75" customHeight="1" x14ac:dyDescent="0.15">
      <c r="B30" s="66"/>
      <c r="C30" s="280"/>
      <c r="D30" s="290"/>
      <c r="E30" s="137" t="s">
        <v>221</v>
      </c>
      <c r="F30" s="67">
        <v>20</v>
      </c>
      <c r="G30" s="110" t="s">
        <v>140</v>
      </c>
      <c r="H30" s="245"/>
      <c r="I30" s="252"/>
      <c r="J30" s="251"/>
      <c r="K30" s="243"/>
      <c r="L30" s="243"/>
    </row>
    <row r="31" spans="2:12" s="42" customFormat="1" ht="60" customHeight="1" x14ac:dyDescent="0.15">
      <c r="B31" s="66"/>
      <c r="C31" s="306" t="s">
        <v>209</v>
      </c>
      <c r="D31" s="285" t="s">
        <v>223</v>
      </c>
      <c r="E31" s="137" t="s">
        <v>210</v>
      </c>
      <c r="F31" s="73">
        <v>0</v>
      </c>
      <c r="G31" s="79" t="s">
        <v>51</v>
      </c>
      <c r="H31" s="244" t="s">
        <v>39</v>
      </c>
      <c r="I31" s="241" t="s">
        <v>362</v>
      </c>
      <c r="J31" s="241" t="s">
        <v>363</v>
      </c>
      <c r="K31" s="241" t="s">
        <v>59</v>
      </c>
      <c r="L31" s="249"/>
    </row>
    <row r="32" spans="2:12" s="42" customFormat="1" ht="60" customHeight="1" x14ac:dyDescent="0.15">
      <c r="B32" s="66"/>
      <c r="C32" s="279"/>
      <c r="D32" s="279"/>
      <c r="E32" s="137" t="s">
        <v>211</v>
      </c>
      <c r="F32" s="73">
        <v>0</v>
      </c>
      <c r="G32" s="79" t="s">
        <v>51</v>
      </c>
      <c r="H32" s="245"/>
      <c r="I32" s="246"/>
      <c r="J32" s="243"/>
      <c r="K32" s="242"/>
      <c r="L32" s="250"/>
    </row>
    <row r="33" spans="2:12" s="42" customFormat="1" ht="60" customHeight="1" x14ac:dyDescent="0.15">
      <c r="B33" s="66"/>
      <c r="C33" s="279"/>
      <c r="D33" s="279"/>
      <c r="E33" s="137" t="s">
        <v>212</v>
      </c>
      <c r="F33" s="73">
        <v>0</v>
      </c>
      <c r="G33" s="79" t="s">
        <v>51</v>
      </c>
      <c r="H33" s="245"/>
      <c r="I33" s="247"/>
      <c r="J33" s="243"/>
      <c r="K33" s="243"/>
      <c r="L33" s="245"/>
    </row>
    <row r="34" spans="2:12" s="42" customFormat="1" ht="60" customHeight="1" x14ac:dyDescent="0.15">
      <c r="B34" s="66"/>
      <c r="C34" s="279"/>
      <c r="D34" s="279"/>
      <c r="E34" s="137" t="s">
        <v>213</v>
      </c>
      <c r="F34" s="73">
        <v>0</v>
      </c>
      <c r="G34" s="79" t="s">
        <v>51</v>
      </c>
      <c r="H34" s="245"/>
      <c r="I34" s="247"/>
      <c r="J34" s="243"/>
      <c r="K34" s="243"/>
      <c r="L34" s="245"/>
    </row>
    <row r="35" spans="2:12" s="42" customFormat="1" ht="60" customHeight="1" x14ac:dyDescent="0.15">
      <c r="B35" s="66"/>
      <c r="C35" s="279"/>
      <c r="D35" s="279"/>
      <c r="E35" s="137" t="s">
        <v>214</v>
      </c>
      <c r="F35" s="73">
        <v>0</v>
      </c>
      <c r="G35" s="79" t="s">
        <v>51</v>
      </c>
      <c r="H35" s="245"/>
      <c r="I35" s="247"/>
      <c r="J35" s="243"/>
      <c r="K35" s="243"/>
      <c r="L35" s="245"/>
    </row>
    <row r="36" spans="2:12" s="42" customFormat="1" ht="60" customHeight="1" x14ac:dyDescent="0.15">
      <c r="B36" s="66"/>
      <c r="C36" s="279"/>
      <c r="D36" s="279"/>
      <c r="E36" s="137" t="s">
        <v>215</v>
      </c>
      <c r="F36" s="73">
        <v>0</v>
      </c>
      <c r="G36" s="79" t="s">
        <v>51</v>
      </c>
      <c r="H36" s="245"/>
      <c r="I36" s="247"/>
      <c r="J36" s="243"/>
      <c r="K36" s="243"/>
      <c r="L36" s="245"/>
    </row>
    <row r="37" spans="2:12" s="42" customFormat="1" ht="60" customHeight="1" x14ac:dyDescent="0.15">
      <c r="B37" s="66"/>
      <c r="C37" s="279"/>
      <c r="D37" s="279"/>
      <c r="E37" s="137" t="s">
        <v>216</v>
      </c>
      <c r="F37" s="73">
        <v>0</v>
      </c>
      <c r="G37" s="79" t="s">
        <v>51</v>
      </c>
      <c r="H37" s="245"/>
      <c r="I37" s="247"/>
      <c r="J37" s="243"/>
      <c r="K37" s="243"/>
      <c r="L37" s="245"/>
    </row>
    <row r="38" spans="2:12" s="42" customFormat="1" ht="60" customHeight="1" x14ac:dyDescent="0.15">
      <c r="B38" s="66"/>
      <c r="C38" s="279"/>
      <c r="D38" s="279"/>
      <c r="E38" s="137" t="s">
        <v>217</v>
      </c>
      <c r="F38" s="73">
        <v>0</v>
      </c>
      <c r="G38" s="79" t="s">
        <v>51</v>
      </c>
      <c r="H38" s="245"/>
      <c r="I38" s="247"/>
      <c r="J38" s="243"/>
      <c r="K38" s="243"/>
      <c r="L38" s="245"/>
    </row>
    <row r="39" spans="2:12" s="42" customFormat="1" ht="60" customHeight="1" x14ac:dyDescent="0.15">
      <c r="B39" s="66"/>
      <c r="C39" s="279"/>
      <c r="D39" s="279"/>
      <c r="E39" s="137" t="s">
        <v>218</v>
      </c>
      <c r="F39" s="73">
        <v>0</v>
      </c>
      <c r="G39" s="79" t="s">
        <v>51</v>
      </c>
      <c r="H39" s="245"/>
      <c r="I39" s="247"/>
      <c r="J39" s="243"/>
      <c r="K39" s="243"/>
      <c r="L39" s="245"/>
    </row>
    <row r="40" spans="2:12" s="42" customFormat="1" ht="60" customHeight="1" x14ac:dyDescent="0.15">
      <c r="B40" s="66"/>
      <c r="C40" s="279"/>
      <c r="D40" s="279"/>
      <c r="E40" s="137" t="s">
        <v>219</v>
      </c>
      <c r="F40" s="73">
        <v>0</v>
      </c>
      <c r="G40" s="79" t="s">
        <v>51</v>
      </c>
      <c r="H40" s="245"/>
      <c r="I40" s="247"/>
      <c r="J40" s="243"/>
      <c r="K40" s="243"/>
      <c r="L40" s="245"/>
    </row>
    <row r="41" spans="2:12" s="42" customFormat="1" ht="60" customHeight="1" x14ac:dyDescent="0.15">
      <c r="B41" s="66"/>
      <c r="C41" s="279"/>
      <c r="D41" s="279"/>
      <c r="E41" s="137" t="s">
        <v>220</v>
      </c>
      <c r="F41" s="73">
        <v>0</v>
      </c>
      <c r="G41" s="79" t="s">
        <v>51</v>
      </c>
      <c r="H41" s="245"/>
      <c r="I41" s="247"/>
      <c r="J41" s="243"/>
      <c r="K41" s="243"/>
      <c r="L41" s="245"/>
    </row>
    <row r="42" spans="2:12" s="42" customFormat="1" ht="60" customHeight="1" x14ac:dyDescent="0.15">
      <c r="B42" s="66"/>
      <c r="C42" s="280"/>
      <c r="D42" s="280"/>
      <c r="E42" s="137" t="s">
        <v>221</v>
      </c>
      <c r="F42" s="73">
        <v>0</v>
      </c>
      <c r="G42" s="79" t="s">
        <v>51</v>
      </c>
      <c r="H42" s="245"/>
      <c r="I42" s="247"/>
      <c r="J42" s="248"/>
      <c r="K42" s="243"/>
      <c r="L42" s="245"/>
    </row>
    <row r="43" spans="2:12" s="42" customFormat="1" ht="50.1" customHeight="1" x14ac:dyDescent="0.15">
      <c r="B43" s="66"/>
      <c r="C43" s="285" t="s">
        <v>383</v>
      </c>
      <c r="D43" s="285" t="s">
        <v>364</v>
      </c>
      <c r="E43" s="137" t="s">
        <v>210</v>
      </c>
      <c r="F43" s="73">
        <v>4348</v>
      </c>
      <c r="G43" s="79" t="s">
        <v>58</v>
      </c>
      <c r="H43" s="244" t="s">
        <v>39</v>
      </c>
      <c r="I43" s="241" t="s">
        <v>79</v>
      </c>
      <c r="J43" s="283" t="s">
        <v>365</v>
      </c>
      <c r="K43" s="283" t="s">
        <v>106</v>
      </c>
      <c r="L43" s="284"/>
    </row>
    <row r="44" spans="2:12" s="42" customFormat="1" ht="50.1" customHeight="1" x14ac:dyDescent="0.15">
      <c r="B44" s="66"/>
      <c r="C44" s="279"/>
      <c r="D44" s="279"/>
      <c r="E44" s="137" t="s">
        <v>211</v>
      </c>
      <c r="F44" s="73">
        <v>4348</v>
      </c>
      <c r="G44" s="79" t="s">
        <v>58</v>
      </c>
      <c r="H44" s="245"/>
      <c r="I44" s="246"/>
      <c r="J44" s="242"/>
      <c r="K44" s="250"/>
      <c r="L44" s="250"/>
    </row>
    <row r="45" spans="2:12" s="42" customFormat="1" ht="50.1" customHeight="1" x14ac:dyDescent="0.15">
      <c r="B45" s="66"/>
      <c r="C45" s="279"/>
      <c r="D45" s="279"/>
      <c r="E45" s="137" t="s">
        <v>212</v>
      </c>
      <c r="F45" s="73">
        <v>4348</v>
      </c>
      <c r="G45" s="79" t="s">
        <v>58</v>
      </c>
      <c r="H45" s="245"/>
      <c r="I45" s="247"/>
      <c r="J45" s="243"/>
      <c r="K45" s="245"/>
      <c r="L45" s="245"/>
    </row>
    <row r="46" spans="2:12" s="42" customFormat="1" ht="50.1" customHeight="1" x14ac:dyDescent="0.15">
      <c r="B46" s="66"/>
      <c r="C46" s="279"/>
      <c r="D46" s="279"/>
      <c r="E46" s="137" t="s">
        <v>213</v>
      </c>
      <c r="F46" s="73">
        <v>4348</v>
      </c>
      <c r="G46" s="79" t="s">
        <v>58</v>
      </c>
      <c r="H46" s="245"/>
      <c r="I46" s="247"/>
      <c r="J46" s="243"/>
      <c r="K46" s="245"/>
      <c r="L46" s="245"/>
    </row>
    <row r="47" spans="2:12" s="42" customFormat="1" ht="50.1" customHeight="1" x14ac:dyDescent="0.15">
      <c r="B47" s="66"/>
      <c r="C47" s="279"/>
      <c r="D47" s="279"/>
      <c r="E47" s="137" t="s">
        <v>214</v>
      </c>
      <c r="F47" s="73">
        <v>4348</v>
      </c>
      <c r="G47" s="79" t="s">
        <v>58</v>
      </c>
      <c r="H47" s="245"/>
      <c r="I47" s="247"/>
      <c r="J47" s="243"/>
      <c r="K47" s="245"/>
      <c r="L47" s="245"/>
    </row>
    <row r="48" spans="2:12" s="42" customFormat="1" ht="50.1" customHeight="1" x14ac:dyDescent="0.15">
      <c r="B48" s="66"/>
      <c r="C48" s="279"/>
      <c r="D48" s="279"/>
      <c r="E48" s="137" t="s">
        <v>215</v>
      </c>
      <c r="F48" s="73">
        <v>4348</v>
      </c>
      <c r="G48" s="79" t="s">
        <v>58</v>
      </c>
      <c r="H48" s="245"/>
      <c r="I48" s="247"/>
      <c r="J48" s="243"/>
      <c r="K48" s="245"/>
      <c r="L48" s="245"/>
    </row>
    <row r="49" spans="1:12" s="42" customFormat="1" ht="50.1" customHeight="1" x14ac:dyDescent="0.15">
      <c r="B49" s="66"/>
      <c r="C49" s="279"/>
      <c r="D49" s="279"/>
      <c r="E49" s="137" t="s">
        <v>216</v>
      </c>
      <c r="F49" s="73">
        <v>4348</v>
      </c>
      <c r="G49" s="79" t="s">
        <v>58</v>
      </c>
      <c r="H49" s="245"/>
      <c r="I49" s="247"/>
      <c r="J49" s="243"/>
      <c r="K49" s="245"/>
      <c r="L49" s="245"/>
    </row>
    <row r="50" spans="1:12" s="42" customFormat="1" ht="50.1" customHeight="1" x14ac:dyDescent="0.15">
      <c r="B50" s="66"/>
      <c r="C50" s="279"/>
      <c r="D50" s="279"/>
      <c r="E50" s="137" t="s">
        <v>217</v>
      </c>
      <c r="F50" s="73">
        <v>6070</v>
      </c>
      <c r="G50" s="79" t="s">
        <v>58</v>
      </c>
      <c r="H50" s="245"/>
      <c r="I50" s="247"/>
      <c r="J50" s="243"/>
      <c r="K50" s="245"/>
      <c r="L50" s="245"/>
    </row>
    <row r="51" spans="1:12" s="42" customFormat="1" ht="50.1" customHeight="1" x14ac:dyDescent="0.15">
      <c r="B51" s="66"/>
      <c r="C51" s="279"/>
      <c r="D51" s="279"/>
      <c r="E51" s="137" t="s">
        <v>218</v>
      </c>
      <c r="F51" s="73">
        <v>6070</v>
      </c>
      <c r="G51" s="79" t="s">
        <v>58</v>
      </c>
      <c r="H51" s="245"/>
      <c r="I51" s="247"/>
      <c r="J51" s="243"/>
      <c r="K51" s="245"/>
      <c r="L51" s="245"/>
    </row>
    <row r="52" spans="1:12" s="42" customFormat="1" ht="50.1" customHeight="1" x14ac:dyDescent="0.15">
      <c r="B52" s="66"/>
      <c r="C52" s="279"/>
      <c r="D52" s="279"/>
      <c r="E52" s="137" t="s">
        <v>219</v>
      </c>
      <c r="F52" s="73">
        <v>6070</v>
      </c>
      <c r="G52" s="79" t="s">
        <v>58</v>
      </c>
      <c r="H52" s="245"/>
      <c r="I52" s="247"/>
      <c r="J52" s="243"/>
      <c r="K52" s="245"/>
      <c r="L52" s="245"/>
    </row>
    <row r="53" spans="1:12" s="42" customFormat="1" ht="50.1" customHeight="1" x14ac:dyDescent="0.15">
      <c r="B53" s="66"/>
      <c r="C53" s="279"/>
      <c r="D53" s="279"/>
      <c r="E53" s="137" t="s">
        <v>220</v>
      </c>
      <c r="F53" s="73">
        <v>6070</v>
      </c>
      <c r="G53" s="79" t="s">
        <v>58</v>
      </c>
      <c r="H53" s="245"/>
      <c r="I53" s="247"/>
      <c r="J53" s="243"/>
      <c r="K53" s="245"/>
      <c r="L53" s="245"/>
    </row>
    <row r="54" spans="1:12" s="42" customFormat="1" ht="50.1" customHeight="1" x14ac:dyDescent="0.15">
      <c r="B54" s="66"/>
      <c r="C54" s="279"/>
      <c r="D54" s="279"/>
      <c r="E54" s="137" t="s">
        <v>221</v>
      </c>
      <c r="F54" s="73">
        <f>F53</f>
        <v>6070</v>
      </c>
      <c r="G54" s="79" t="s">
        <v>58</v>
      </c>
      <c r="H54" s="245"/>
      <c r="I54" s="247"/>
      <c r="J54" s="243"/>
      <c r="K54" s="245"/>
      <c r="L54" s="245"/>
    </row>
    <row r="55" spans="1:12" s="42" customFormat="1" ht="87.75" customHeight="1" x14ac:dyDescent="0.15">
      <c r="B55" s="66"/>
      <c r="C55" s="72" t="s">
        <v>304</v>
      </c>
      <c r="D55" s="72" t="s">
        <v>387</v>
      </c>
      <c r="E55" s="137"/>
      <c r="F55" s="154">
        <v>0.25</v>
      </c>
      <c r="G55" s="79" t="s">
        <v>306</v>
      </c>
      <c r="H55" s="80" t="s">
        <v>39</v>
      </c>
      <c r="I55" s="115" t="s">
        <v>302</v>
      </c>
      <c r="J55" s="115" t="s">
        <v>310</v>
      </c>
      <c r="K55" s="116" t="s">
        <v>308</v>
      </c>
      <c r="L55" s="153"/>
    </row>
    <row r="56" spans="1:12" s="42" customFormat="1" ht="393" customHeight="1" x14ac:dyDescent="0.15">
      <c r="B56" s="66"/>
      <c r="C56" s="72" t="s">
        <v>303</v>
      </c>
      <c r="D56" s="72" t="s">
        <v>305</v>
      </c>
      <c r="E56" s="72"/>
      <c r="F56" s="154">
        <v>0.27500000000000002</v>
      </c>
      <c r="G56" s="110" t="s">
        <v>307</v>
      </c>
      <c r="H56" s="80" t="s">
        <v>301</v>
      </c>
      <c r="I56" s="115" t="s">
        <v>302</v>
      </c>
      <c r="J56" s="116" t="s">
        <v>388</v>
      </c>
      <c r="K56" s="116" t="s">
        <v>309</v>
      </c>
      <c r="L56" s="152"/>
    </row>
    <row r="57" spans="1:12" ht="8.25" customHeight="1" x14ac:dyDescent="0.15"/>
    <row r="58" spans="1:12" ht="20.100000000000001" customHeight="1" x14ac:dyDescent="0.15">
      <c r="A58" s="63" t="s">
        <v>49</v>
      </c>
    </row>
    <row r="59" spans="1:12" ht="20.100000000000001" customHeight="1" x14ac:dyDescent="0.15">
      <c r="B59" s="124" t="s">
        <v>16</v>
      </c>
      <c r="C59" s="272" t="s">
        <v>17</v>
      </c>
      <c r="D59" s="272"/>
      <c r="E59" s="126"/>
      <c r="F59" s="124" t="s">
        <v>18</v>
      </c>
      <c r="G59" s="124" t="s">
        <v>19</v>
      </c>
      <c r="H59" s="272" t="s">
        <v>20</v>
      </c>
      <c r="I59" s="272"/>
      <c r="J59" s="272"/>
      <c r="K59" s="272" t="s">
        <v>21</v>
      </c>
      <c r="L59" s="272"/>
    </row>
    <row r="60" spans="1:12" ht="39" customHeight="1" x14ac:dyDescent="0.15">
      <c r="B60" s="124" t="s">
        <v>27</v>
      </c>
      <c r="C60" s="272" t="s">
        <v>28</v>
      </c>
      <c r="D60" s="272"/>
      <c r="E60" s="126"/>
      <c r="F60" s="124" t="s">
        <v>29</v>
      </c>
      <c r="G60" s="124" t="s">
        <v>4</v>
      </c>
      <c r="H60" s="272" t="s">
        <v>31</v>
      </c>
      <c r="I60" s="272"/>
      <c r="J60" s="272"/>
      <c r="K60" s="272" t="s">
        <v>34</v>
      </c>
      <c r="L60" s="272"/>
    </row>
    <row r="61" spans="1:12" ht="72.75" customHeight="1" x14ac:dyDescent="0.15">
      <c r="B61" s="103" t="s">
        <v>70</v>
      </c>
      <c r="C61" s="267" t="s">
        <v>178</v>
      </c>
      <c r="D61" s="281"/>
      <c r="E61" s="127"/>
      <c r="F61" s="67">
        <v>647</v>
      </c>
      <c r="G61" s="71" t="s">
        <v>50</v>
      </c>
      <c r="H61" s="282" t="s">
        <v>80</v>
      </c>
      <c r="I61" s="270"/>
      <c r="J61" s="271"/>
      <c r="K61" s="273"/>
      <c r="L61" s="274"/>
    </row>
    <row r="62" spans="1:12" ht="50.1" customHeight="1" x14ac:dyDescent="0.15">
      <c r="B62" s="278" t="s">
        <v>224</v>
      </c>
      <c r="C62" s="291" t="s">
        <v>225</v>
      </c>
      <c r="D62" s="292"/>
      <c r="E62" s="137" t="s">
        <v>210</v>
      </c>
      <c r="F62" s="113">
        <v>0.39</v>
      </c>
      <c r="G62" s="71" t="s">
        <v>90</v>
      </c>
      <c r="H62" s="297" t="s">
        <v>80</v>
      </c>
      <c r="I62" s="298"/>
      <c r="J62" s="299"/>
      <c r="K62" s="275"/>
      <c r="L62" s="276"/>
    </row>
    <row r="63" spans="1:12" ht="50.1" customHeight="1" x14ac:dyDescent="0.15">
      <c r="B63" s="279"/>
      <c r="C63" s="293"/>
      <c r="D63" s="294"/>
      <c r="E63" s="137" t="s">
        <v>211</v>
      </c>
      <c r="F63" s="113">
        <v>0.39</v>
      </c>
      <c r="G63" s="71" t="s">
        <v>90</v>
      </c>
      <c r="H63" s="300"/>
      <c r="I63" s="301"/>
      <c r="J63" s="302"/>
      <c r="K63" s="277"/>
      <c r="L63" s="276"/>
    </row>
    <row r="64" spans="1:12" ht="50.1" customHeight="1" x14ac:dyDescent="0.15">
      <c r="B64" s="279"/>
      <c r="C64" s="293"/>
      <c r="D64" s="294"/>
      <c r="E64" s="137" t="s">
        <v>212</v>
      </c>
      <c r="F64" s="113">
        <v>0.39</v>
      </c>
      <c r="G64" s="71" t="s">
        <v>90</v>
      </c>
      <c r="H64" s="300"/>
      <c r="I64" s="301"/>
      <c r="J64" s="302"/>
      <c r="K64" s="277"/>
      <c r="L64" s="276"/>
    </row>
    <row r="65" spans="1:12" ht="50.1" customHeight="1" x14ac:dyDescent="0.15">
      <c r="B65" s="279"/>
      <c r="C65" s="293"/>
      <c r="D65" s="294"/>
      <c r="E65" s="137" t="s">
        <v>213</v>
      </c>
      <c r="F65" s="113">
        <v>0.39</v>
      </c>
      <c r="G65" s="71" t="s">
        <v>90</v>
      </c>
      <c r="H65" s="300"/>
      <c r="I65" s="301"/>
      <c r="J65" s="302"/>
      <c r="K65" s="277"/>
      <c r="L65" s="276"/>
    </row>
    <row r="66" spans="1:12" ht="50.1" customHeight="1" x14ac:dyDescent="0.15">
      <c r="B66" s="279"/>
      <c r="C66" s="293"/>
      <c r="D66" s="294"/>
      <c r="E66" s="137" t="s">
        <v>214</v>
      </c>
      <c r="F66" s="113">
        <v>0.39</v>
      </c>
      <c r="G66" s="71" t="s">
        <v>90</v>
      </c>
      <c r="H66" s="300"/>
      <c r="I66" s="301"/>
      <c r="J66" s="302"/>
      <c r="K66" s="277"/>
      <c r="L66" s="276"/>
    </row>
    <row r="67" spans="1:12" ht="50.1" customHeight="1" x14ac:dyDescent="0.15">
      <c r="B67" s="279"/>
      <c r="C67" s="293"/>
      <c r="D67" s="294"/>
      <c r="E67" s="137" t="s">
        <v>215</v>
      </c>
      <c r="F67" s="113">
        <v>0.39</v>
      </c>
      <c r="G67" s="71" t="s">
        <v>90</v>
      </c>
      <c r="H67" s="300"/>
      <c r="I67" s="301"/>
      <c r="J67" s="302"/>
      <c r="K67" s="277"/>
      <c r="L67" s="276"/>
    </row>
    <row r="68" spans="1:12" ht="50.1" customHeight="1" x14ac:dyDescent="0.15">
      <c r="B68" s="279"/>
      <c r="C68" s="293"/>
      <c r="D68" s="294"/>
      <c r="E68" s="137" t="s">
        <v>216</v>
      </c>
      <c r="F68" s="113">
        <v>0.39</v>
      </c>
      <c r="G68" s="71" t="s">
        <v>90</v>
      </c>
      <c r="H68" s="300"/>
      <c r="I68" s="301"/>
      <c r="J68" s="302"/>
      <c r="K68" s="277"/>
      <c r="L68" s="276"/>
    </row>
    <row r="69" spans="1:12" ht="50.1" customHeight="1" x14ac:dyDescent="0.15">
      <c r="B69" s="279"/>
      <c r="C69" s="293"/>
      <c r="D69" s="294"/>
      <c r="E69" s="137" t="s">
        <v>217</v>
      </c>
      <c r="F69" s="113">
        <v>0.39</v>
      </c>
      <c r="G69" s="71" t="s">
        <v>90</v>
      </c>
      <c r="H69" s="300"/>
      <c r="I69" s="301"/>
      <c r="J69" s="302"/>
      <c r="K69" s="277"/>
      <c r="L69" s="276"/>
    </row>
    <row r="70" spans="1:12" ht="50.1" customHeight="1" x14ac:dyDescent="0.15">
      <c r="B70" s="279"/>
      <c r="C70" s="293"/>
      <c r="D70" s="294"/>
      <c r="E70" s="137" t="s">
        <v>218</v>
      </c>
      <c r="F70" s="113">
        <v>0.39</v>
      </c>
      <c r="G70" s="71" t="s">
        <v>90</v>
      </c>
      <c r="H70" s="300"/>
      <c r="I70" s="301"/>
      <c r="J70" s="302"/>
      <c r="K70" s="277"/>
      <c r="L70" s="276"/>
    </row>
    <row r="71" spans="1:12" ht="50.1" customHeight="1" x14ac:dyDescent="0.15">
      <c r="B71" s="279"/>
      <c r="C71" s="293"/>
      <c r="D71" s="294"/>
      <c r="E71" s="137" t="s">
        <v>219</v>
      </c>
      <c r="F71" s="113">
        <v>0.39</v>
      </c>
      <c r="G71" s="71" t="s">
        <v>90</v>
      </c>
      <c r="H71" s="300"/>
      <c r="I71" s="301"/>
      <c r="J71" s="302"/>
      <c r="K71" s="277"/>
      <c r="L71" s="276"/>
    </row>
    <row r="72" spans="1:12" ht="50.1" customHeight="1" x14ac:dyDescent="0.15">
      <c r="B72" s="279"/>
      <c r="C72" s="293"/>
      <c r="D72" s="294"/>
      <c r="E72" s="137" t="s">
        <v>220</v>
      </c>
      <c r="F72" s="113">
        <v>0.39</v>
      </c>
      <c r="G72" s="71" t="s">
        <v>90</v>
      </c>
      <c r="H72" s="300"/>
      <c r="I72" s="301"/>
      <c r="J72" s="302"/>
      <c r="K72" s="277"/>
      <c r="L72" s="276"/>
    </row>
    <row r="73" spans="1:12" ht="50.1" customHeight="1" x14ac:dyDescent="0.15">
      <c r="B73" s="280"/>
      <c r="C73" s="295"/>
      <c r="D73" s="296"/>
      <c r="E73" s="137" t="s">
        <v>221</v>
      </c>
      <c r="F73" s="113">
        <v>0.39</v>
      </c>
      <c r="G73" s="71" t="s">
        <v>90</v>
      </c>
      <c r="H73" s="303"/>
      <c r="I73" s="304"/>
      <c r="J73" s="305"/>
      <c r="K73" s="277"/>
      <c r="L73" s="276"/>
    </row>
    <row r="74" spans="1:12" ht="39.950000000000003" customHeight="1" x14ac:dyDescent="0.15">
      <c r="B74" s="278" t="s">
        <v>138</v>
      </c>
      <c r="C74" s="291" t="s">
        <v>226</v>
      </c>
      <c r="D74" s="292"/>
      <c r="E74" s="137" t="s">
        <v>227</v>
      </c>
      <c r="F74" s="67">
        <v>273</v>
      </c>
      <c r="G74" s="71" t="s">
        <v>60</v>
      </c>
      <c r="H74" s="258" t="s">
        <v>65</v>
      </c>
      <c r="I74" s="259"/>
      <c r="J74" s="260"/>
      <c r="K74" s="275"/>
      <c r="L74" s="276"/>
    </row>
    <row r="75" spans="1:12" ht="39.950000000000003" customHeight="1" x14ac:dyDescent="0.15">
      <c r="B75" s="279"/>
      <c r="C75" s="293"/>
      <c r="D75" s="294"/>
      <c r="E75" s="137" t="s">
        <v>228</v>
      </c>
      <c r="F75" s="67">
        <v>159</v>
      </c>
      <c r="G75" s="71" t="s">
        <v>60</v>
      </c>
      <c r="H75" s="261"/>
      <c r="I75" s="262"/>
      <c r="J75" s="263"/>
      <c r="K75" s="277"/>
      <c r="L75" s="276"/>
    </row>
    <row r="76" spans="1:12" ht="39.950000000000003" customHeight="1" x14ac:dyDescent="0.15">
      <c r="B76" s="280"/>
      <c r="C76" s="295"/>
      <c r="D76" s="296"/>
      <c r="E76" s="137" t="s">
        <v>221</v>
      </c>
      <c r="F76" s="67">
        <v>273</v>
      </c>
      <c r="G76" s="71" t="s">
        <v>60</v>
      </c>
      <c r="H76" s="264"/>
      <c r="I76" s="265"/>
      <c r="J76" s="266"/>
      <c r="K76" s="275"/>
      <c r="L76" s="276"/>
    </row>
    <row r="77" spans="1:12" ht="57.75" customHeight="1" x14ac:dyDescent="0.15">
      <c r="B77" s="103" t="s">
        <v>141</v>
      </c>
      <c r="C77" s="267" t="s">
        <v>229</v>
      </c>
      <c r="D77" s="268"/>
      <c r="E77" s="137" t="s">
        <v>230</v>
      </c>
      <c r="F77" s="67">
        <v>150</v>
      </c>
      <c r="G77" s="71" t="s">
        <v>60</v>
      </c>
      <c r="H77" s="269" t="s">
        <v>81</v>
      </c>
      <c r="I77" s="270"/>
      <c r="J77" s="271"/>
      <c r="K77" s="275"/>
      <c r="L77" s="276"/>
    </row>
    <row r="78" spans="1:12" ht="7.5" customHeight="1" x14ac:dyDescent="0.15"/>
    <row r="79" spans="1:12" ht="18.75" customHeight="1" x14ac:dyDescent="0.15">
      <c r="A79" s="64" t="s">
        <v>14</v>
      </c>
      <c r="B79" s="8"/>
    </row>
    <row r="80" spans="1:12" ht="21.75" thickBot="1" x14ac:dyDescent="0.2">
      <c r="B80" s="254" t="s">
        <v>41</v>
      </c>
      <c r="C80" s="255"/>
      <c r="D80" s="68" t="s">
        <v>4</v>
      </c>
      <c r="E80" s="135"/>
    </row>
    <row r="81" spans="1:11" ht="21.75" thickBot="1" x14ac:dyDescent="0.2">
      <c r="B81" s="256">
        <f>'PMS(calc_process)'!I6</f>
        <v>761</v>
      </c>
      <c r="C81" s="257"/>
      <c r="D81" s="69" t="s">
        <v>42</v>
      </c>
      <c r="E81" s="136"/>
    </row>
    <row r="82" spans="1:11" ht="20.100000000000001" customHeight="1" x14ac:dyDescent="0.15">
      <c r="B82" s="9"/>
      <c r="C82" s="9"/>
      <c r="G82" s="43"/>
      <c r="H82" s="43"/>
    </row>
    <row r="83" spans="1:11" ht="18.75" customHeight="1" x14ac:dyDescent="0.15">
      <c r="A83" s="63" t="s">
        <v>15</v>
      </c>
    </row>
    <row r="84" spans="1:11" ht="18" customHeight="1" x14ac:dyDescent="0.15">
      <c r="B84" s="65" t="s">
        <v>36</v>
      </c>
      <c r="C84" s="253" t="s">
        <v>37</v>
      </c>
      <c r="D84" s="253"/>
      <c r="E84" s="253"/>
      <c r="F84" s="253"/>
      <c r="G84" s="253"/>
      <c r="H84" s="253"/>
      <c r="I84" s="253"/>
      <c r="J84" s="253"/>
      <c r="K84" s="45"/>
    </row>
    <row r="85" spans="1:11" ht="18" customHeight="1" x14ac:dyDescent="0.15">
      <c r="B85" s="65" t="s">
        <v>35</v>
      </c>
      <c r="C85" s="253" t="s">
        <v>38</v>
      </c>
      <c r="D85" s="253"/>
      <c r="E85" s="253"/>
      <c r="F85" s="253"/>
      <c r="G85" s="253"/>
      <c r="H85" s="253"/>
      <c r="I85" s="253"/>
      <c r="J85" s="253"/>
      <c r="K85" s="45"/>
    </row>
    <row r="86" spans="1:11" ht="15" x14ac:dyDescent="0.15">
      <c r="B86" s="65" t="s">
        <v>39</v>
      </c>
      <c r="C86" s="253" t="s">
        <v>40</v>
      </c>
      <c r="D86" s="253"/>
      <c r="E86" s="253"/>
      <c r="F86" s="253"/>
      <c r="G86" s="253"/>
      <c r="H86" s="253"/>
      <c r="I86" s="253"/>
      <c r="J86" s="253"/>
      <c r="K86" s="45"/>
    </row>
  </sheetData>
  <mergeCells count="52">
    <mergeCell ref="B62:B73"/>
    <mergeCell ref="C62:D73"/>
    <mergeCell ref="C74:D76"/>
    <mergeCell ref="H62:J73"/>
    <mergeCell ref="C7:C18"/>
    <mergeCell ref="C19:C30"/>
    <mergeCell ref="C31:C42"/>
    <mergeCell ref="I43:I54"/>
    <mergeCell ref="J43:J54"/>
    <mergeCell ref="H7:H18"/>
    <mergeCell ref="I7:I18"/>
    <mergeCell ref="J7:J18"/>
    <mergeCell ref="D43:D54"/>
    <mergeCell ref="D5:E5"/>
    <mergeCell ref="D6:E6"/>
    <mergeCell ref="D7:D18"/>
    <mergeCell ref="D19:D30"/>
    <mergeCell ref="D31:D42"/>
    <mergeCell ref="K60:L60"/>
    <mergeCell ref="K61:L77"/>
    <mergeCell ref="B74:B76"/>
    <mergeCell ref="H19:H30"/>
    <mergeCell ref="C84:J84"/>
    <mergeCell ref="C60:D60"/>
    <mergeCell ref="H60:J60"/>
    <mergeCell ref="C61:D61"/>
    <mergeCell ref="H61:J61"/>
    <mergeCell ref="K59:L59"/>
    <mergeCell ref="H43:H54"/>
    <mergeCell ref="K43:K54"/>
    <mergeCell ref="L43:L54"/>
    <mergeCell ref="C59:D59"/>
    <mergeCell ref="H59:J59"/>
    <mergeCell ref="C43:C54"/>
    <mergeCell ref="C85:J85"/>
    <mergeCell ref="C86:J86"/>
    <mergeCell ref="B80:C80"/>
    <mergeCell ref="B81:C81"/>
    <mergeCell ref="H74:J76"/>
    <mergeCell ref="C77:D77"/>
    <mergeCell ref="H77:J77"/>
    <mergeCell ref="K7:K18"/>
    <mergeCell ref="L7:L18"/>
    <mergeCell ref="H31:H42"/>
    <mergeCell ref="I31:I42"/>
    <mergeCell ref="J31:J42"/>
    <mergeCell ref="K31:K42"/>
    <mergeCell ref="L31:L42"/>
    <mergeCell ref="I19:I30"/>
    <mergeCell ref="J19:J30"/>
    <mergeCell ref="K19:K30"/>
    <mergeCell ref="L19:L30"/>
  </mergeCells>
  <phoneticPr fontId="30"/>
  <pageMargins left="0.23622047244094491" right="0.23622047244094491" top="0.74803149606299213" bottom="0.74803149606299213" header="0.31496062992125984" footer="0.31496062992125984"/>
  <pageSetup paperSize="9" scale="55" orientation="landscape" r:id="rId1"/>
  <headerFooter>
    <oddFooter>&amp;P / &amp;N ページ</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1"/>
  <sheetViews>
    <sheetView view="pageBreakPreview" zoomScale="80" zoomScaleNormal="100" zoomScaleSheetLayoutView="80" workbookViewId="0">
      <selection activeCell="F50" sqref="F50:G50"/>
    </sheetView>
  </sheetViews>
  <sheetFormatPr defaultRowHeight="14.25" x14ac:dyDescent="0.15"/>
  <cols>
    <col min="1" max="5" width="3.625" style="1" customWidth="1"/>
    <col min="6" max="6" width="3.375" style="1" customWidth="1"/>
    <col min="7" max="7" width="51.25" style="1" customWidth="1"/>
    <col min="8" max="8" width="12.625" style="1" customWidth="1"/>
    <col min="9" max="9" width="13.5" style="1" customWidth="1"/>
    <col min="10" max="10" width="14.625" style="1" customWidth="1"/>
    <col min="11" max="11" width="13.75" style="11" customWidth="1"/>
    <col min="12" max="16384" width="9" style="1"/>
  </cols>
  <sheetData>
    <row r="1" spans="1:13" ht="18" customHeight="1" x14ac:dyDescent="0.15">
      <c r="K1" s="48" t="str">
        <f>'PMS(input)'!L1</f>
        <v>JCM_MN_F_PMS_ver01.0</v>
      </c>
    </row>
    <row r="2" spans="1:13" ht="27.75" customHeight="1" x14ac:dyDescent="0.15">
      <c r="A2" s="311" t="s">
        <v>46</v>
      </c>
      <c r="B2" s="311"/>
      <c r="C2" s="311"/>
      <c r="D2" s="311"/>
      <c r="E2" s="311"/>
      <c r="F2" s="311"/>
      <c r="G2" s="311"/>
      <c r="H2" s="311"/>
      <c r="I2" s="311"/>
      <c r="J2" s="311"/>
      <c r="K2" s="311"/>
    </row>
    <row r="3" spans="1:13" ht="18" customHeight="1" x14ac:dyDescent="0.15">
      <c r="A3" s="312" t="s">
        <v>45</v>
      </c>
      <c r="B3" s="313"/>
      <c r="C3" s="313"/>
      <c r="D3" s="313"/>
      <c r="E3" s="313"/>
      <c r="F3" s="313"/>
      <c r="G3" s="313"/>
      <c r="H3" s="313"/>
      <c r="I3" s="313"/>
      <c r="J3" s="313"/>
      <c r="K3" s="313"/>
    </row>
    <row r="4" spans="1:13" ht="11.25" customHeight="1" thickBot="1" x14ac:dyDescent="0.2">
      <c r="A4" s="1" t="s">
        <v>360</v>
      </c>
    </row>
    <row r="5" spans="1:13" ht="18.75" customHeight="1" thickBot="1" x14ac:dyDescent="0.2">
      <c r="A5" s="23" t="s">
        <v>5</v>
      </c>
      <c r="B5" s="52"/>
      <c r="C5" s="52"/>
      <c r="D5" s="52"/>
      <c r="E5" s="52"/>
      <c r="F5" s="52"/>
      <c r="G5" s="53"/>
      <c r="H5" s="54" t="s">
        <v>9</v>
      </c>
      <c r="I5" s="24" t="s">
        <v>3</v>
      </c>
      <c r="J5" s="24" t="s">
        <v>4</v>
      </c>
      <c r="K5" s="25" t="s">
        <v>10</v>
      </c>
    </row>
    <row r="6" spans="1:13" ht="18.75" customHeight="1" thickBot="1" x14ac:dyDescent="0.2">
      <c r="A6" s="26"/>
      <c r="B6" s="12" t="s">
        <v>12</v>
      </c>
      <c r="C6" s="12"/>
      <c r="D6" s="49"/>
      <c r="E6" s="97"/>
      <c r="F6" s="97"/>
      <c r="G6" s="50"/>
      <c r="H6" s="51"/>
      <c r="I6" s="74">
        <f>ROUNDDOWN((I11-I101),0)</f>
        <v>761</v>
      </c>
      <c r="J6" s="14" t="s">
        <v>1</v>
      </c>
      <c r="K6" s="27" t="s">
        <v>2</v>
      </c>
    </row>
    <row r="7" spans="1:13" ht="18.75" customHeight="1" x14ac:dyDescent="0.15">
      <c r="A7" s="28" t="s">
        <v>6</v>
      </c>
      <c r="B7" s="15"/>
      <c r="C7" s="15"/>
      <c r="D7" s="16"/>
      <c r="E7" s="57"/>
      <c r="F7" s="57"/>
      <c r="G7" s="17"/>
      <c r="H7" s="91"/>
      <c r="I7" s="92"/>
      <c r="J7" s="91"/>
      <c r="K7" s="93"/>
      <c r="L7" s="46"/>
      <c r="M7" s="46"/>
    </row>
    <row r="8" spans="1:13" ht="18.75" customHeight="1" x14ac:dyDescent="0.15">
      <c r="A8" s="32"/>
      <c r="B8" s="70" t="s">
        <v>57</v>
      </c>
      <c r="C8" s="70"/>
      <c r="D8" s="70"/>
      <c r="E8" s="70"/>
      <c r="F8" s="70"/>
      <c r="G8" s="13"/>
      <c r="H8" s="36"/>
      <c r="I8" s="89">
        <f>H217</f>
        <v>1</v>
      </c>
      <c r="J8" s="5" t="s">
        <v>90</v>
      </c>
      <c r="K8" s="29" t="s">
        <v>55</v>
      </c>
    </row>
    <row r="9" spans="1:13" ht="18.75" customHeight="1" x14ac:dyDescent="0.15">
      <c r="A9" s="32"/>
      <c r="B9" s="81" t="s">
        <v>63</v>
      </c>
      <c r="C9" s="81"/>
      <c r="D9" s="81"/>
      <c r="E9" s="81"/>
      <c r="F9" s="81"/>
      <c r="G9" s="13"/>
      <c r="H9" s="36"/>
      <c r="I9" s="90">
        <f>H$216</f>
        <v>0.10100000000000001</v>
      </c>
      <c r="J9" s="94" t="s">
        <v>53</v>
      </c>
      <c r="K9" s="29" t="s">
        <v>54</v>
      </c>
    </row>
    <row r="10" spans="1:13" ht="18.75" customHeight="1" thickBot="1" x14ac:dyDescent="0.2">
      <c r="A10" s="28" t="s">
        <v>7</v>
      </c>
      <c r="B10" s="56"/>
      <c r="C10" s="57"/>
      <c r="D10" s="7"/>
      <c r="E10" s="7"/>
      <c r="F10" s="7"/>
      <c r="G10" s="7"/>
      <c r="H10" s="7"/>
      <c r="I10" s="6"/>
      <c r="J10" s="6"/>
      <c r="K10" s="31"/>
    </row>
    <row r="11" spans="1:13" ht="18.75" customHeight="1" thickBot="1" x14ac:dyDescent="0.2">
      <c r="A11" s="32"/>
      <c r="B11" s="37" t="s">
        <v>62</v>
      </c>
      <c r="C11" s="55"/>
      <c r="D11" s="18"/>
      <c r="E11" s="18"/>
      <c r="F11" s="18"/>
      <c r="G11" s="18"/>
      <c r="H11" s="3"/>
      <c r="I11" s="144">
        <f>I12</f>
        <v>2505</v>
      </c>
      <c r="J11" s="3" t="s">
        <v>1</v>
      </c>
      <c r="K11" s="29" t="s">
        <v>56</v>
      </c>
    </row>
    <row r="12" spans="1:13" ht="28.5" customHeight="1" x14ac:dyDescent="0.15">
      <c r="A12" s="32"/>
      <c r="B12" s="37"/>
      <c r="C12" s="96" t="s">
        <v>62</v>
      </c>
      <c r="D12" s="96"/>
      <c r="E12" s="96"/>
      <c r="F12" s="96"/>
      <c r="G12" s="96"/>
      <c r="H12" s="38"/>
      <c r="I12" s="143">
        <f>ROUNDDOWN(I15/I13*I14,0)</f>
        <v>2505</v>
      </c>
      <c r="J12" s="3" t="s">
        <v>1</v>
      </c>
      <c r="K12" s="29" t="s">
        <v>56</v>
      </c>
    </row>
    <row r="13" spans="1:13" ht="28.5" customHeight="1" x14ac:dyDescent="0.15">
      <c r="A13" s="32"/>
      <c r="B13" s="37"/>
      <c r="C13" s="98"/>
      <c r="D13" s="96" t="s">
        <v>57</v>
      </c>
      <c r="E13" s="102"/>
      <c r="F13" s="102"/>
      <c r="G13" s="102"/>
      <c r="H13" s="84"/>
      <c r="I13" s="100">
        <f>I$8</f>
        <v>1</v>
      </c>
      <c r="J13" s="5" t="s">
        <v>90</v>
      </c>
      <c r="K13" s="29" t="s">
        <v>55</v>
      </c>
    </row>
    <row r="14" spans="1:13" ht="28.5" customHeight="1" x14ac:dyDescent="0.15">
      <c r="A14" s="32"/>
      <c r="B14" s="37"/>
      <c r="C14" s="98"/>
      <c r="D14" s="96" t="s">
        <v>64</v>
      </c>
      <c r="E14" s="102"/>
      <c r="F14" s="102"/>
      <c r="G14" s="102"/>
      <c r="H14" s="84"/>
      <c r="I14" s="107">
        <f>I$9</f>
        <v>0.10100000000000001</v>
      </c>
      <c r="J14" s="94" t="s">
        <v>53</v>
      </c>
      <c r="K14" s="29" t="s">
        <v>82</v>
      </c>
    </row>
    <row r="15" spans="1:13" ht="28.5" customHeight="1" x14ac:dyDescent="0.15">
      <c r="A15" s="32"/>
      <c r="B15" s="37"/>
      <c r="C15" s="98"/>
      <c r="D15" s="96" t="s">
        <v>66</v>
      </c>
      <c r="E15" s="102"/>
      <c r="F15" s="102"/>
      <c r="G15" s="102"/>
      <c r="H15" s="84"/>
      <c r="I15" s="143">
        <f>I16+I23+I30+I37+I44+I51+I58+I65+I72+I79+I86+I93</f>
        <v>24803.742545742058</v>
      </c>
      <c r="J15" s="3" t="s">
        <v>69</v>
      </c>
      <c r="K15" s="85" t="s">
        <v>67</v>
      </c>
    </row>
    <row r="16" spans="1:13" ht="32.25" customHeight="1" x14ac:dyDescent="0.15">
      <c r="A16" s="32"/>
      <c r="B16" s="37"/>
      <c r="C16" s="83"/>
      <c r="D16" s="96"/>
      <c r="E16" s="307" t="s">
        <v>126</v>
      </c>
      <c r="F16" s="308"/>
      <c r="G16" s="309"/>
      <c r="H16" s="84"/>
      <c r="I16" s="130">
        <f>I17*I21*3600*I22/1000000000</f>
        <v>2315.2853963450953</v>
      </c>
      <c r="J16" s="3" t="s">
        <v>69</v>
      </c>
      <c r="K16" s="29" t="s">
        <v>127</v>
      </c>
    </row>
    <row r="17" spans="1:11" ht="18.75" customHeight="1" x14ac:dyDescent="0.15">
      <c r="A17" s="32"/>
      <c r="B17" s="37"/>
      <c r="C17" s="83"/>
      <c r="D17" s="101"/>
      <c r="E17" s="106"/>
      <c r="F17" s="307" t="s">
        <v>311</v>
      </c>
      <c r="G17" s="268"/>
      <c r="H17" s="87"/>
      <c r="I17" s="130">
        <f>I18*(1-I20/I19)</f>
        <v>228.61683899438282</v>
      </c>
      <c r="J17" s="22" t="s">
        <v>68</v>
      </c>
      <c r="K17" s="85" t="s">
        <v>83</v>
      </c>
    </row>
    <row r="18" spans="1:11" ht="21.75" customHeight="1" x14ac:dyDescent="0.15">
      <c r="A18" s="32"/>
      <c r="B18" s="104"/>
      <c r="C18" s="105"/>
      <c r="D18" s="106"/>
      <c r="E18" s="106"/>
      <c r="F18" s="111"/>
      <c r="G18" s="125" t="s">
        <v>84</v>
      </c>
      <c r="H18" s="88"/>
      <c r="I18" s="129">
        <f>('PMS(input)'!F$74+2*'PMS(input)'!F$77)/1000*PI()*'PMS(input)'!F7</f>
        <v>228.61683899438282</v>
      </c>
      <c r="J18" s="86" t="s">
        <v>68</v>
      </c>
      <c r="K18" s="85" t="s">
        <v>85</v>
      </c>
    </row>
    <row r="19" spans="1:11" ht="29.25" customHeight="1" x14ac:dyDescent="0.15">
      <c r="A19" s="32"/>
      <c r="B19" s="104"/>
      <c r="C19" s="105"/>
      <c r="D19" s="106"/>
      <c r="E19" s="106"/>
      <c r="F19" s="111"/>
      <c r="G19" s="125" t="s">
        <v>117</v>
      </c>
      <c r="H19" s="88"/>
      <c r="I19" s="129">
        <f>('PMS(input)'!F$74+2*'PMS(input)'!F$77+2*'PMS(input)'!F19)/1000*PI()*'PMS(input)'!F7</f>
        <v>244.57612967461898</v>
      </c>
      <c r="J19" s="86" t="s">
        <v>68</v>
      </c>
      <c r="K19" s="85" t="s">
        <v>86</v>
      </c>
    </row>
    <row r="20" spans="1:11" ht="28.5" x14ac:dyDescent="0.15">
      <c r="A20" s="32"/>
      <c r="B20" s="104"/>
      <c r="C20" s="105"/>
      <c r="D20" s="106"/>
      <c r="E20" s="106"/>
      <c r="F20" s="112"/>
      <c r="G20" s="125" t="s">
        <v>88</v>
      </c>
      <c r="H20" s="88"/>
      <c r="I20" s="129">
        <f>'PMS(input)'!F31</f>
        <v>0</v>
      </c>
      <c r="J20" s="86" t="s">
        <v>68</v>
      </c>
      <c r="K20" s="85" t="s">
        <v>87</v>
      </c>
    </row>
    <row r="21" spans="1:11" ht="18.75" x14ac:dyDescent="0.15">
      <c r="A21" s="32"/>
      <c r="B21" s="104"/>
      <c r="C21" s="105"/>
      <c r="D21" s="106"/>
      <c r="E21" s="106"/>
      <c r="F21" s="310" t="s">
        <v>179</v>
      </c>
      <c r="G21" s="268"/>
      <c r="H21" s="88"/>
      <c r="I21" s="108">
        <f>'PMS(input)'!F$61</f>
        <v>647</v>
      </c>
      <c r="J21" s="109" t="s">
        <v>71</v>
      </c>
      <c r="K21" s="85" t="s">
        <v>92</v>
      </c>
    </row>
    <row r="22" spans="1:11" ht="18.75" x14ac:dyDescent="0.15">
      <c r="A22" s="32"/>
      <c r="B22" s="104"/>
      <c r="C22" s="105"/>
      <c r="D22" s="106"/>
      <c r="E22" s="106"/>
      <c r="F22" s="310" t="s">
        <v>366</v>
      </c>
      <c r="G22" s="309"/>
      <c r="H22" s="88"/>
      <c r="I22" s="108">
        <f>'PMS(input)'!F43</f>
        <v>4348</v>
      </c>
      <c r="J22" s="109" t="s">
        <v>58</v>
      </c>
      <c r="K22" s="85" t="s">
        <v>382</v>
      </c>
    </row>
    <row r="23" spans="1:11" ht="33.75" customHeight="1" x14ac:dyDescent="0.15">
      <c r="A23" s="32"/>
      <c r="B23" s="104"/>
      <c r="C23" s="105"/>
      <c r="D23" s="106"/>
      <c r="E23" s="307" t="s">
        <v>93</v>
      </c>
      <c r="F23" s="308"/>
      <c r="G23" s="309"/>
      <c r="H23" s="84"/>
      <c r="I23" s="130">
        <f>I24*I28*3600*I29/1000000000</f>
        <v>2315.2853963450953</v>
      </c>
      <c r="J23" s="3" t="s">
        <v>69</v>
      </c>
      <c r="K23" s="85" t="s">
        <v>94</v>
      </c>
    </row>
    <row r="24" spans="1:11" ht="18.75" customHeight="1" x14ac:dyDescent="0.15">
      <c r="A24" s="32"/>
      <c r="B24" s="104"/>
      <c r="C24" s="105"/>
      <c r="D24" s="106"/>
      <c r="E24" s="106"/>
      <c r="F24" s="307" t="s">
        <v>311</v>
      </c>
      <c r="G24" s="268"/>
      <c r="H24" s="87"/>
      <c r="I24" s="130">
        <f>I25*(1-I27/I26)</f>
        <v>228.61683899438282</v>
      </c>
      <c r="J24" s="22" t="s">
        <v>68</v>
      </c>
      <c r="K24" s="85" t="s">
        <v>95</v>
      </c>
    </row>
    <row r="25" spans="1:11" ht="18.75" x14ac:dyDescent="0.15">
      <c r="A25" s="32"/>
      <c r="B25" s="104"/>
      <c r="C25" s="105"/>
      <c r="D25" s="106"/>
      <c r="E25" s="106"/>
      <c r="F25" s="111"/>
      <c r="G25" s="125" t="s">
        <v>84</v>
      </c>
      <c r="H25" s="88"/>
      <c r="I25" s="129">
        <f>('PMS(input)'!F$74+2*'PMS(input)'!F$77)/1000*PI()*'PMS(input)'!F8</f>
        <v>228.61683899438282</v>
      </c>
      <c r="J25" s="86" t="s">
        <v>68</v>
      </c>
      <c r="K25" s="85" t="s">
        <v>96</v>
      </c>
    </row>
    <row r="26" spans="1:11" ht="30.75" customHeight="1" x14ac:dyDescent="0.15">
      <c r="A26" s="32"/>
      <c r="B26" s="104"/>
      <c r="C26" s="105"/>
      <c r="D26" s="106"/>
      <c r="E26" s="106"/>
      <c r="F26" s="111"/>
      <c r="G26" s="125" t="s">
        <v>117</v>
      </c>
      <c r="H26" s="88"/>
      <c r="I26" s="129">
        <f>('PMS(input)'!F$74+2*'PMS(input)'!F$77+2*'PMS(input)'!F20)/1000*PI()*'PMS(input)'!F8</f>
        <v>244.57612967461898</v>
      </c>
      <c r="J26" s="86" t="s">
        <v>68</v>
      </c>
      <c r="K26" s="85" t="s">
        <v>97</v>
      </c>
    </row>
    <row r="27" spans="1:11" ht="28.5" x14ac:dyDescent="0.15">
      <c r="A27" s="32"/>
      <c r="B27" s="104"/>
      <c r="C27" s="105"/>
      <c r="D27" s="106"/>
      <c r="E27" s="106"/>
      <c r="F27" s="112"/>
      <c r="G27" s="125" t="s">
        <v>88</v>
      </c>
      <c r="H27" s="88"/>
      <c r="I27" s="129">
        <f>'PMS(input)'!F32</f>
        <v>0</v>
      </c>
      <c r="J27" s="86" t="s">
        <v>68</v>
      </c>
      <c r="K27" s="85" t="s">
        <v>98</v>
      </c>
    </row>
    <row r="28" spans="1:11" ht="18.75" customHeight="1" x14ac:dyDescent="0.15">
      <c r="A28" s="32"/>
      <c r="B28" s="104"/>
      <c r="C28" s="105"/>
      <c r="D28" s="106"/>
      <c r="E28" s="106"/>
      <c r="F28" s="310" t="s">
        <v>179</v>
      </c>
      <c r="G28" s="268"/>
      <c r="H28" s="88"/>
      <c r="I28" s="108">
        <f>'PMS(input)'!F$61</f>
        <v>647</v>
      </c>
      <c r="J28" s="109" t="s">
        <v>71</v>
      </c>
      <c r="K28" s="85" t="s">
        <v>92</v>
      </c>
    </row>
    <row r="29" spans="1:11" ht="18.75" x14ac:dyDescent="0.15">
      <c r="A29" s="32"/>
      <c r="B29" s="104"/>
      <c r="C29" s="105"/>
      <c r="D29" s="106"/>
      <c r="E29" s="106"/>
      <c r="F29" s="310" t="s">
        <v>386</v>
      </c>
      <c r="G29" s="309"/>
      <c r="H29" s="88"/>
      <c r="I29" s="108">
        <f>'PMS(input)'!F44</f>
        <v>4348</v>
      </c>
      <c r="J29" s="109" t="s">
        <v>58</v>
      </c>
      <c r="K29" s="85" t="s">
        <v>381</v>
      </c>
    </row>
    <row r="30" spans="1:11" ht="27.75" customHeight="1" x14ac:dyDescent="0.15">
      <c r="A30" s="32"/>
      <c r="B30" s="104"/>
      <c r="C30" s="105"/>
      <c r="D30" s="106"/>
      <c r="E30" s="307" t="s">
        <v>147</v>
      </c>
      <c r="F30" s="308"/>
      <c r="G30" s="309"/>
      <c r="H30" s="88"/>
      <c r="I30" s="130">
        <f>I31*I35*3600*I36/1000000000</f>
        <v>2315.2853963450953</v>
      </c>
      <c r="J30" s="3" t="s">
        <v>69</v>
      </c>
      <c r="K30" s="85" t="s">
        <v>142</v>
      </c>
    </row>
    <row r="31" spans="1:11" ht="18.75" customHeight="1" x14ac:dyDescent="0.15">
      <c r="A31" s="32"/>
      <c r="B31" s="104"/>
      <c r="C31" s="105"/>
      <c r="D31" s="106"/>
      <c r="E31" s="106"/>
      <c r="F31" s="307" t="s">
        <v>311</v>
      </c>
      <c r="G31" s="268"/>
      <c r="H31" s="88"/>
      <c r="I31" s="130">
        <f>I32*(1-I34/I33)</f>
        <v>228.61683899438282</v>
      </c>
      <c r="J31" s="22" t="s">
        <v>68</v>
      </c>
      <c r="K31" s="85" t="s">
        <v>143</v>
      </c>
    </row>
    <row r="32" spans="1:11" ht="18.75" x14ac:dyDescent="0.15">
      <c r="A32" s="32"/>
      <c r="B32" s="104"/>
      <c r="C32" s="105"/>
      <c r="D32" s="106"/>
      <c r="E32" s="106"/>
      <c r="F32" s="111"/>
      <c r="G32" s="125" t="s">
        <v>84</v>
      </c>
      <c r="H32" s="88"/>
      <c r="I32" s="108">
        <f>('PMS(input)'!F$74+2*'PMS(input)'!F$77)/1000*PI()*'PMS(input)'!F9</f>
        <v>228.61683899438282</v>
      </c>
      <c r="J32" s="86" t="s">
        <v>68</v>
      </c>
      <c r="K32" s="85" t="s">
        <v>144</v>
      </c>
    </row>
    <row r="33" spans="1:11" ht="30.75" customHeight="1" x14ac:dyDescent="0.15">
      <c r="A33" s="32"/>
      <c r="B33" s="104"/>
      <c r="C33" s="105"/>
      <c r="D33" s="106"/>
      <c r="E33" s="106"/>
      <c r="F33" s="111"/>
      <c r="G33" s="125" t="s">
        <v>117</v>
      </c>
      <c r="H33" s="88"/>
      <c r="I33" s="108">
        <f>('PMS(input)'!F$74+2*'PMS(input)'!F$77+2*'PMS(input)'!F21)/1000*PI()*'PMS(input)'!F9</f>
        <v>244.57612967461898</v>
      </c>
      <c r="J33" s="86" t="s">
        <v>68</v>
      </c>
      <c r="K33" s="85" t="s">
        <v>145</v>
      </c>
    </row>
    <row r="34" spans="1:11" ht="28.5" x14ac:dyDescent="0.15">
      <c r="A34" s="32"/>
      <c r="B34" s="104"/>
      <c r="C34" s="105"/>
      <c r="D34" s="106"/>
      <c r="E34" s="106"/>
      <c r="F34" s="112"/>
      <c r="G34" s="125" t="s">
        <v>88</v>
      </c>
      <c r="H34" s="88"/>
      <c r="I34" s="108">
        <f>'PMS(input)'!F33</f>
        <v>0</v>
      </c>
      <c r="J34" s="86" t="s">
        <v>68</v>
      </c>
      <c r="K34" s="85" t="s">
        <v>146</v>
      </c>
    </row>
    <row r="35" spans="1:11" ht="18.75" customHeight="1" x14ac:dyDescent="0.15">
      <c r="A35" s="32"/>
      <c r="B35" s="104"/>
      <c r="C35" s="105"/>
      <c r="D35" s="106"/>
      <c r="E35" s="106"/>
      <c r="F35" s="310" t="s">
        <v>179</v>
      </c>
      <c r="G35" s="268"/>
      <c r="H35" s="88"/>
      <c r="I35" s="108">
        <f>'PMS(input)'!F$61</f>
        <v>647</v>
      </c>
      <c r="J35" s="109" t="s">
        <v>71</v>
      </c>
      <c r="K35" s="85" t="s">
        <v>92</v>
      </c>
    </row>
    <row r="36" spans="1:11" ht="18.75" customHeight="1" x14ac:dyDescent="0.15">
      <c r="A36" s="32"/>
      <c r="B36" s="104"/>
      <c r="C36" s="105"/>
      <c r="D36" s="106"/>
      <c r="E36" s="106"/>
      <c r="F36" s="310" t="s">
        <v>366</v>
      </c>
      <c r="G36" s="309"/>
      <c r="H36" s="88"/>
      <c r="I36" s="108">
        <f>'PMS(input)'!F45</f>
        <v>4348</v>
      </c>
      <c r="J36" s="109" t="s">
        <v>58</v>
      </c>
      <c r="K36" s="85" t="s">
        <v>376</v>
      </c>
    </row>
    <row r="37" spans="1:11" ht="36.75" customHeight="1" x14ac:dyDescent="0.15">
      <c r="A37" s="32"/>
      <c r="B37" s="131"/>
      <c r="C37" s="132"/>
      <c r="D37" s="106"/>
      <c r="E37" s="307" t="s">
        <v>148</v>
      </c>
      <c r="F37" s="308"/>
      <c r="G37" s="309"/>
      <c r="H37" s="88"/>
      <c r="I37" s="130">
        <f>I38*I42*3600*I43/1000000000</f>
        <v>2315.2853963450953</v>
      </c>
      <c r="J37" s="3" t="s">
        <v>69</v>
      </c>
      <c r="K37" s="85" t="s">
        <v>149</v>
      </c>
    </row>
    <row r="38" spans="1:11" ht="22.5" customHeight="1" x14ac:dyDescent="0.15">
      <c r="A38" s="32"/>
      <c r="B38" s="131"/>
      <c r="C38" s="132"/>
      <c r="D38" s="106"/>
      <c r="E38" s="106"/>
      <c r="F38" s="307" t="s">
        <v>311</v>
      </c>
      <c r="G38" s="268"/>
      <c r="H38" s="88"/>
      <c r="I38" s="130">
        <f>I39*(1-I41/I40)</f>
        <v>228.61683899438282</v>
      </c>
      <c r="J38" s="22" t="s">
        <v>68</v>
      </c>
      <c r="K38" s="85" t="s">
        <v>150</v>
      </c>
    </row>
    <row r="39" spans="1:11" ht="21.75" customHeight="1" x14ac:dyDescent="0.15">
      <c r="A39" s="32"/>
      <c r="B39" s="131"/>
      <c r="C39" s="132"/>
      <c r="D39" s="106"/>
      <c r="E39" s="106"/>
      <c r="F39" s="111"/>
      <c r="G39" s="125" t="s">
        <v>84</v>
      </c>
      <c r="H39" s="88"/>
      <c r="I39" s="108">
        <f>('PMS(input)'!F$74+2*'PMS(input)'!F$77)/1000*PI()*'PMS(input)'!F10</f>
        <v>228.61683899438282</v>
      </c>
      <c r="J39" s="86" t="s">
        <v>68</v>
      </c>
      <c r="K39" s="85" t="s">
        <v>151</v>
      </c>
    </row>
    <row r="40" spans="1:11" ht="33.75" customHeight="1" x14ac:dyDescent="0.15">
      <c r="A40" s="32"/>
      <c r="B40" s="131"/>
      <c r="C40" s="132"/>
      <c r="D40" s="106"/>
      <c r="E40" s="106"/>
      <c r="F40" s="111"/>
      <c r="G40" s="125" t="s">
        <v>117</v>
      </c>
      <c r="H40" s="88"/>
      <c r="I40" s="108">
        <f>('PMS(input)'!F$74+2*'PMS(input)'!F$77+2*'PMS(input)'!F22)/1000*PI()*'PMS(input)'!F10</f>
        <v>244.57612967461898</v>
      </c>
      <c r="J40" s="86" t="s">
        <v>68</v>
      </c>
      <c r="K40" s="85" t="s">
        <v>152</v>
      </c>
    </row>
    <row r="41" spans="1:11" ht="30" customHeight="1" x14ac:dyDescent="0.15">
      <c r="A41" s="32"/>
      <c r="B41" s="131"/>
      <c r="C41" s="132"/>
      <c r="D41" s="106"/>
      <c r="E41" s="106"/>
      <c r="F41" s="112"/>
      <c r="G41" s="125" t="s">
        <v>88</v>
      </c>
      <c r="H41" s="88"/>
      <c r="I41" s="108">
        <f>'PMS(input)'!F34</f>
        <v>0</v>
      </c>
      <c r="J41" s="86" t="s">
        <v>68</v>
      </c>
      <c r="K41" s="85" t="s">
        <v>153</v>
      </c>
    </row>
    <row r="42" spans="1:11" ht="24" customHeight="1" x14ac:dyDescent="0.15">
      <c r="A42" s="32"/>
      <c r="B42" s="131"/>
      <c r="C42" s="132"/>
      <c r="D42" s="106"/>
      <c r="E42" s="106"/>
      <c r="F42" s="310" t="s">
        <v>179</v>
      </c>
      <c r="G42" s="268"/>
      <c r="H42" s="88"/>
      <c r="I42" s="108">
        <f>'PMS(input)'!F$61</f>
        <v>647</v>
      </c>
      <c r="J42" s="109" t="s">
        <v>71</v>
      </c>
      <c r="K42" s="85" t="s">
        <v>92</v>
      </c>
    </row>
    <row r="43" spans="1:11" ht="23.25" customHeight="1" x14ac:dyDescent="0.15">
      <c r="A43" s="32"/>
      <c r="B43" s="131"/>
      <c r="C43" s="132"/>
      <c r="D43" s="106"/>
      <c r="E43" s="106"/>
      <c r="F43" s="310" t="s">
        <v>366</v>
      </c>
      <c r="G43" s="309"/>
      <c r="H43" s="88"/>
      <c r="I43" s="108">
        <f>'PMS(input)'!F46</f>
        <v>4348</v>
      </c>
      <c r="J43" s="109" t="s">
        <v>58</v>
      </c>
      <c r="K43" s="85" t="s">
        <v>375</v>
      </c>
    </row>
    <row r="44" spans="1:11" ht="37.5" customHeight="1" x14ac:dyDescent="0.15">
      <c r="A44" s="32"/>
      <c r="B44" s="131"/>
      <c r="C44" s="132"/>
      <c r="D44" s="133"/>
      <c r="E44" s="307" t="s">
        <v>154</v>
      </c>
      <c r="F44" s="308"/>
      <c r="G44" s="309"/>
      <c r="H44" s="88"/>
      <c r="I44" s="130">
        <f>I45*I49*3600*I50/1000000000</f>
        <v>2315.2853963450953</v>
      </c>
      <c r="J44" s="3" t="s">
        <v>69</v>
      </c>
      <c r="K44" s="85" t="s">
        <v>155</v>
      </c>
    </row>
    <row r="45" spans="1:11" ht="23.25" customHeight="1" x14ac:dyDescent="0.15">
      <c r="A45" s="32"/>
      <c r="B45" s="131"/>
      <c r="C45" s="132"/>
      <c r="D45" s="133"/>
      <c r="E45" s="106"/>
      <c r="F45" s="307" t="s">
        <v>311</v>
      </c>
      <c r="G45" s="268"/>
      <c r="H45" s="88"/>
      <c r="I45" s="130">
        <f>I46*(1-I48/I47)</f>
        <v>228.61683899438282</v>
      </c>
      <c r="J45" s="22" t="s">
        <v>68</v>
      </c>
      <c r="K45" s="85" t="s">
        <v>156</v>
      </c>
    </row>
    <row r="46" spans="1:11" ht="23.25" customHeight="1" x14ac:dyDescent="0.15">
      <c r="A46" s="32"/>
      <c r="B46" s="131"/>
      <c r="C46" s="132"/>
      <c r="D46" s="133"/>
      <c r="E46" s="106"/>
      <c r="F46" s="111"/>
      <c r="G46" s="125" t="s">
        <v>84</v>
      </c>
      <c r="H46" s="88"/>
      <c r="I46" s="108">
        <f>('PMS(input)'!F$74+2*'PMS(input)'!F$77)/1000*PI()*'PMS(input)'!F11</f>
        <v>228.61683899438282</v>
      </c>
      <c r="J46" s="86" t="s">
        <v>68</v>
      </c>
      <c r="K46" s="85" t="s">
        <v>157</v>
      </c>
    </row>
    <row r="47" spans="1:11" ht="23.25" customHeight="1" x14ac:dyDescent="0.15">
      <c r="A47" s="32"/>
      <c r="B47" s="131"/>
      <c r="C47" s="132"/>
      <c r="D47" s="133"/>
      <c r="E47" s="106"/>
      <c r="F47" s="111"/>
      <c r="G47" s="125" t="s">
        <v>117</v>
      </c>
      <c r="H47" s="88"/>
      <c r="I47" s="108">
        <f>('PMS(input)'!F$74+2*'PMS(input)'!F$77+2*'PMS(input)'!F23)/1000*PI()*'PMS(input)'!F11</f>
        <v>244.57612967461898</v>
      </c>
      <c r="J47" s="86" t="s">
        <v>68</v>
      </c>
      <c r="K47" s="85" t="s">
        <v>158</v>
      </c>
    </row>
    <row r="48" spans="1:11" ht="36.75" customHeight="1" x14ac:dyDescent="0.15">
      <c r="A48" s="32"/>
      <c r="B48" s="131"/>
      <c r="C48" s="132"/>
      <c r="D48" s="133"/>
      <c r="E48" s="106"/>
      <c r="F48" s="112"/>
      <c r="G48" s="125" t="s">
        <v>88</v>
      </c>
      <c r="H48" s="88"/>
      <c r="I48" s="108">
        <f>'PMS(input)'!F35</f>
        <v>0</v>
      </c>
      <c r="J48" s="86" t="s">
        <v>68</v>
      </c>
      <c r="K48" s="85" t="s">
        <v>159</v>
      </c>
    </row>
    <row r="49" spans="1:11" ht="23.25" customHeight="1" x14ac:dyDescent="0.15">
      <c r="A49" s="32"/>
      <c r="B49" s="131"/>
      <c r="C49" s="132"/>
      <c r="D49" s="133"/>
      <c r="E49" s="106"/>
      <c r="F49" s="310" t="s">
        <v>179</v>
      </c>
      <c r="G49" s="268"/>
      <c r="H49" s="88"/>
      <c r="I49" s="108">
        <f>'PMS(input)'!F$61</f>
        <v>647</v>
      </c>
      <c r="J49" s="109" t="s">
        <v>71</v>
      </c>
      <c r="K49" s="85" t="s">
        <v>92</v>
      </c>
    </row>
    <row r="50" spans="1:11" ht="23.25" customHeight="1" x14ac:dyDescent="0.15">
      <c r="A50" s="32"/>
      <c r="B50" s="131"/>
      <c r="C50" s="132"/>
      <c r="D50" s="133"/>
      <c r="E50" s="106"/>
      <c r="F50" s="310" t="s">
        <v>386</v>
      </c>
      <c r="G50" s="309"/>
      <c r="H50" s="88"/>
      <c r="I50" s="108">
        <f>'PMS(input)'!F47</f>
        <v>4348</v>
      </c>
      <c r="J50" s="109" t="s">
        <v>58</v>
      </c>
      <c r="K50" s="85" t="s">
        <v>374</v>
      </c>
    </row>
    <row r="51" spans="1:11" ht="35.25" customHeight="1" x14ac:dyDescent="0.15">
      <c r="A51" s="32"/>
      <c r="B51" s="131"/>
      <c r="C51" s="132"/>
      <c r="D51" s="133"/>
      <c r="E51" s="307" t="s">
        <v>160</v>
      </c>
      <c r="F51" s="308"/>
      <c r="G51" s="309"/>
      <c r="H51" s="88"/>
      <c r="I51" s="130">
        <f>I52*I56*3600*I57/1000000000</f>
        <v>2315.2853963450953</v>
      </c>
      <c r="J51" s="3" t="s">
        <v>69</v>
      </c>
      <c r="K51" s="85" t="s">
        <v>161</v>
      </c>
    </row>
    <row r="52" spans="1:11" ht="23.25" customHeight="1" x14ac:dyDescent="0.15">
      <c r="A52" s="32"/>
      <c r="B52" s="131"/>
      <c r="C52" s="132"/>
      <c r="D52" s="133"/>
      <c r="E52" s="106"/>
      <c r="F52" s="307" t="s">
        <v>311</v>
      </c>
      <c r="G52" s="268"/>
      <c r="H52" s="88"/>
      <c r="I52" s="130">
        <f>I53*(1-I55/I54)</f>
        <v>228.61683899438282</v>
      </c>
      <c r="J52" s="22" t="s">
        <v>68</v>
      </c>
      <c r="K52" s="85" t="s">
        <v>162</v>
      </c>
    </row>
    <row r="53" spans="1:11" ht="23.25" customHeight="1" x14ac:dyDescent="0.15">
      <c r="A53" s="32"/>
      <c r="B53" s="131"/>
      <c r="C53" s="132"/>
      <c r="D53" s="133"/>
      <c r="E53" s="106"/>
      <c r="F53" s="111"/>
      <c r="G53" s="125" t="s">
        <v>84</v>
      </c>
      <c r="H53" s="88"/>
      <c r="I53" s="108">
        <f>('PMS(input)'!F$74+2*'PMS(input)'!F$77)/1000*PI()*'PMS(input)'!F12</f>
        <v>228.61683899438282</v>
      </c>
      <c r="J53" s="86" t="s">
        <v>68</v>
      </c>
      <c r="K53" s="85" t="s">
        <v>163</v>
      </c>
    </row>
    <row r="54" spans="1:11" ht="23.25" customHeight="1" x14ac:dyDescent="0.15">
      <c r="A54" s="32"/>
      <c r="B54" s="131"/>
      <c r="C54" s="132"/>
      <c r="D54" s="133"/>
      <c r="E54" s="106"/>
      <c r="F54" s="111"/>
      <c r="G54" s="125" t="s">
        <v>117</v>
      </c>
      <c r="H54" s="88"/>
      <c r="I54" s="108">
        <f>('PMS(input)'!F$74+2*'PMS(input)'!F$77+2*'PMS(input)'!F24)/1000*PI()*'PMS(input)'!F12</f>
        <v>244.57612967461898</v>
      </c>
      <c r="J54" s="86" t="s">
        <v>68</v>
      </c>
      <c r="K54" s="85" t="s">
        <v>164</v>
      </c>
    </row>
    <row r="55" spans="1:11" ht="31.5" customHeight="1" x14ac:dyDescent="0.15">
      <c r="A55" s="32"/>
      <c r="B55" s="131"/>
      <c r="C55" s="132"/>
      <c r="D55" s="133"/>
      <c r="E55" s="106"/>
      <c r="F55" s="112"/>
      <c r="G55" s="125" t="s">
        <v>88</v>
      </c>
      <c r="H55" s="88"/>
      <c r="I55" s="108">
        <f>'PMS(input)'!F36</f>
        <v>0</v>
      </c>
      <c r="J55" s="86" t="s">
        <v>68</v>
      </c>
      <c r="K55" s="85" t="s">
        <v>165</v>
      </c>
    </row>
    <row r="56" spans="1:11" ht="23.25" customHeight="1" x14ac:dyDescent="0.15">
      <c r="A56" s="32"/>
      <c r="B56" s="131"/>
      <c r="C56" s="132"/>
      <c r="D56" s="133"/>
      <c r="E56" s="106"/>
      <c r="F56" s="310" t="s">
        <v>91</v>
      </c>
      <c r="G56" s="268"/>
      <c r="H56" s="88"/>
      <c r="I56" s="108">
        <f>'PMS(input)'!F$61</f>
        <v>647</v>
      </c>
      <c r="J56" s="109" t="s">
        <v>71</v>
      </c>
      <c r="K56" s="85" t="s">
        <v>92</v>
      </c>
    </row>
    <row r="57" spans="1:11" ht="23.25" customHeight="1" x14ac:dyDescent="0.15">
      <c r="A57" s="32"/>
      <c r="B57" s="131"/>
      <c r="C57" s="132"/>
      <c r="D57" s="133"/>
      <c r="E57" s="106"/>
      <c r="F57" s="310" t="s">
        <v>366</v>
      </c>
      <c r="G57" s="309"/>
      <c r="H57" s="88"/>
      <c r="I57" s="108">
        <f>'PMS(input)'!F48</f>
        <v>4348</v>
      </c>
      <c r="J57" s="109" t="s">
        <v>58</v>
      </c>
      <c r="K57" s="85" t="s">
        <v>373</v>
      </c>
    </row>
    <row r="58" spans="1:11" ht="36" customHeight="1" x14ac:dyDescent="0.15">
      <c r="A58" s="32"/>
      <c r="B58" s="131"/>
      <c r="C58" s="132"/>
      <c r="D58" s="133"/>
      <c r="E58" s="307" t="s">
        <v>166</v>
      </c>
      <c r="F58" s="308"/>
      <c r="G58" s="309"/>
      <c r="H58" s="88"/>
      <c r="I58" s="130">
        <f>I59*I63*3600*I64/1000000000</f>
        <v>2315.2853963450953</v>
      </c>
      <c r="J58" s="3" t="s">
        <v>69</v>
      </c>
      <c r="K58" s="85" t="s">
        <v>167</v>
      </c>
    </row>
    <row r="59" spans="1:11" ht="23.25" customHeight="1" x14ac:dyDescent="0.15">
      <c r="A59" s="32"/>
      <c r="B59" s="131"/>
      <c r="C59" s="132"/>
      <c r="D59" s="133"/>
      <c r="E59" s="106"/>
      <c r="F59" s="307" t="s">
        <v>311</v>
      </c>
      <c r="G59" s="268"/>
      <c r="H59" s="88"/>
      <c r="I59" s="130">
        <f>I60*(1-I62/I61)</f>
        <v>228.61683899438282</v>
      </c>
      <c r="J59" s="22" t="s">
        <v>68</v>
      </c>
      <c r="K59" s="85" t="s">
        <v>168</v>
      </c>
    </row>
    <row r="60" spans="1:11" ht="23.25" customHeight="1" x14ac:dyDescent="0.15">
      <c r="A60" s="32"/>
      <c r="B60" s="131"/>
      <c r="C60" s="132"/>
      <c r="D60" s="133"/>
      <c r="E60" s="106"/>
      <c r="F60" s="111"/>
      <c r="G60" s="125" t="s">
        <v>84</v>
      </c>
      <c r="H60" s="88"/>
      <c r="I60" s="108">
        <f>('PMS(input)'!F$74+2*'PMS(input)'!F$77)/1000*PI()*'PMS(input)'!F13</f>
        <v>228.61683899438282</v>
      </c>
      <c r="J60" s="86" t="s">
        <v>68</v>
      </c>
      <c r="K60" s="85" t="s">
        <v>169</v>
      </c>
    </row>
    <row r="61" spans="1:11" ht="23.25" customHeight="1" x14ac:dyDescent="0.15">
      <c r="A61" s="32"/>
      <c r="B61" s="131"/>
      <c r="C61" s="132"/>
      <c r="D61" s="133"/>
      <c r="E61" s="106"/>
      <c r="F61" s="111"/>
      <c r="G61" s="125" t="s">
        <v>117</v>
      </c>
      <c r="H61" s="88"/>
      <c r="I61" s="108">
        <f>('PMS(input)'!F$74+2*'PMS(input)'!F$77+2*'PMS(input)'!F25)/1000*PI()*'PMS(input)'!F13</f>
        <v>244.57612967461898</v>
      </c>
      <c r="J61" s="86" t="s">
        <v>68</v>
      </c>
      <c r="K61" s="85" t="s">
        <v>170</v>
      </c>
    </row>
    <row r="62" spans="1:11" ht="31.5" customHeight="1" x14ac:dyDescent="0.15">
      <c r="A62" s="32"/>
      <c r="B62" s="131"/>
      <c r="C62" s="132"/>
      <c r="D62" s="133"/>
      <c r="E62" s="106"/>
      <c r="F62" s="112"/>
      <c r="G62" s="125" t="s">
        <v>88</v>
      </c>
      <c r="H62" s="88"/>
      <c r="I62" s="108">
        <f>'PMS(input)'!F37</f>
        <v>0</v>
      </c>
      <c r="J62" s="86" t="s">
        <v>68</v>
      </c>
      <c r="K62" s="85" t="s">
        <v>171</v>
      </c>
    </row>
    <row r="63" spans="1:11" ht="23.25" customHeight="1" x14ac:dyDescent="0.15">
      <c r="A63" s="32"/>
      <c r="B63" s="131"/>
      <c r="C63" s="132"/>
      <c r="D63" s="133"/>
      <c r="E63" s="106"/>
      <c r="F63" s="310" t="s">
        <v>179</v>
      </c>
      <c r="G63" s="268"/>
      <c r="H63" s="88"/>
      <c r="I63" s="108">
        <f>'PMS(input)'!F$61</f>
        <v>647</v>
      </c>
      <c r="J63" s="109" t="s">
        <v>71</v>
      </c>
      <c r="K63" s="85" t="s">
        <v>92</v>
      </c>
    </row>
    <row r="64" spans="1:11" ht="18.75" customHeight="1" x14ac:dyDescent="0.15">
      <c r="A64" s="32"/>
      <c r="B64" s="104"/>
      <c r="C64" s="105"/>
      <c r="D64" s="133"/>
      <c r="E64" s="106"/>
      <c r="F64" s="310" t="s">
        <v>366</v>
      </c>
      <c r="G64" s="309"/>
      <c r="H64" s="88"/>
      <c r="I64" s="108">
        <f>'PMS(input)'!F49</f>
        <v>4348</v>
      </c>
      <c r="J64" s="109" t="s">
        <v>58</v>
      </c>
      <c r="K64" s="85" t="s">
        <v>372</v>
      </c>
    </row>
    <row r="65" spans="1:11" ht="35.25" customHeight="1" x14ac:dyDescent="0.15">
      <c r="A65" s="32"/>
      <c r="B65" s="131"/>
      <c r="C65" s="132"/>
      <c r="D65" s="133"/>
      <c r="E65" s="307" t="s">
        <v>172</v>
      </c>
      <c r="F65" s="308"/>
      <c r="G65" s="309"/>
      <c r="H65" s="88"/>
      <c r="I65" s="130">
        <f>I66*I70*3600*I71/1000000000</f>
        <v>876.65050298462859</v>
      </c>
      <c r="J65" s="3" t="s">
        <v>69</v>
      </c>
      <c r="K65" s="85" t="s">
        <v>173</v>
      </c>
    </row>
    <row r="66" spans="1:11" ht="21" customHeight="1" x14ac:dyDescent="0.15">
      <c r="A66" s="32"/>
      <c r="B66" s="131"/>
      <c r="C66" s="132"/>
      <c r="D66" s="133"/>
      <c r="E66" s="106"/>
      <c r="F66" s="307" t="s">
        <v>311</v>
      </c>
      <c r="G66" s="268"/>
      <c r="H66" s="88"/>
      <c r="I66" s="130">
        <f>I67*(1-I69/I68)</f>
        <v>62.00561420390175</v>
      </c>
      <c r="J66" s="22" t="s">
        <v>68</v>
      </c>
      <c r="K66" s="85" t="s">
        <v>174</v>
      </c>
    </row>
    <row r="67" spans="1:11" ht="21.75" customHeight="1" x14ac:dyDescent="0.15">
      <c r="A67" s="32"/>
      <c r="B67" s="131"/>
      <c r="C67" s="132"/>
      <c r="D67" s="133"/>
      <c r="E67" s="106"/>
      <c r="F67" s="111"/>
      <c r="G67" s="125" t="s">
        <v>84</v>
      </c>
      <c r="H67" s="88"/>
      <c r="I67" s="108">
        <f>('PMS(input)'!F$75+2*'PMS(input)'!F$77)/1000*PI()*'PMS(input)'!F14</f>
        <v>62.00561420390175</v>
      </c>
      <c r="J67" s="86" t="s">
        <v>68</v>
      </c>
      <c r="K67" s="85" t="s">
        <v>175</v>
      </c>
    </row>
    <row r="68" spans="1:11" ht="29.25" customHeight="1" x14ac:dyDescent="0.15">
      <c r="A68" s="32"/>
      <c r="B68" s="131"/>
      <c r="C68" s="132"/>
      <c r="D68" s="133"/>
      <c r="E68" s="106"/>
      <c r="F68" s="111"/>
      <c r="G68" s="125" t="s">
        <v>117</v>
      </c>
      <c r="H68" s="88"/>
      <c r="I68" s="108">
        <f>('PMS(input)'!F$75+2*'PMS(input)'!F$77+2*'PMS(input)'!F26)/1000*PI()*'PMS(input)'!F14</f>
        <v>67.409153568076192</v>
      </c>
      <c r="J68" s="86" t="s">
        <v>68</v>
      </c>
      <c r="K68" s="85" t="s">
        <v>176</v>
      </c>
    </row>
    <row r="69" spans="1:11" ht="28.5" x14ac:dyDescent="0.15">
      <c r="A69" s="32"/>
      <c r="B69" s="131"/>
      <c r="C69" s="132"/>
      <c r="D69" s="133"/>
      <c r="E69" s="106"/>
      <c r="F69" s="112"/>
      <c r="G69" s="125" t="s">
        <v>88</v>
      </c>
      <c r="H69" s="88"/>
      <c r="I69" s="108">
        <f>'PMS(input)'!F38</f>
        <v>0</v>
      </c>
      <c r="J69" s="86" t="s">
        <v>68</v>
      </c>
      <c r="K69" s="85" t="s">
        <v>177</v>
      </c>
    </row>
    <row r="70" spans="1:11" ht="18.75" customHeight="1" x14ac:dyDescent="0.15">
      <c r="A70" s="32"/>
      <c r="B70" s="131"/>
      <c r="C70" s="132"/>
      <c r="D70" s="133"/>
      <c r="E70" s="106"/>
      <c r="F70" s="310" t="s">
        <v>179</v>
      </c>
      <c r="G70" s="268"/>
      <c r="H70" s="88"/>
      <c r="I70" s="108">
        <f>'PMS(input)'!F$61</f>
        <v>647</v>
      </c>
      <c r="J70" s="109" t="s">
        <v>71</v>
      </c>
      <c r="K70" s="85" t="s">
        <v>92</v>
      </c>
    </row>
    <row r="71" spans="1:11" ht="18.75" customHeight="1" x14ac:dyDescent="0.15">
      <c r="A71" s="32"/>
      <c r="B71" s="131"/>
      <c r="C71" s="132"/>
      <c r="D71" s="133"/>
      <c r="E71" s="106"/>
      <c r="F71" s="310" t="s">
        <v>366</v>
      </c>
      <c r="G71" s="309"/>
      <c r="H71" s="88"/>
      <c r="I71" s="108">
        <f>'PMS(input)'!F50</f>
        <v>6070</v>
      </c>
      <c r="J71" s="109" t="s">
        <v>58</v>
      </c>
      <c r="K71" s="85" t="s">
        <v>371</v>
      </c>
    </row>
    <row r="72" spans="1:11" ht="38.25" customHeight="1" x14ac:dyDescent="0.15">
      <c r="A72" s="32"/>
      <c r="B72" s="131"/>
      <c r="C72" s="132"/>
      <c r="D72" s="133"/>
      <c r="E72" s="307" t="s">
        <v>181</v>
      </c>
      <c r="F72" s="308"/>
      <c r="G72" s="309"/>
      <c r="H72" s="134"/>
      <c r="I72" s="130">
        <f>I73*I77*3600*I78/1000000000</f>
        <v>876.65050298462859</v>
      </c>
      <c r="J72" s="3" t="s">
        <v>69</v>
      </c>
      <c r="K72" s="85" t="s">
        <v>190</v>
      </c>
    </row>
    <row r="73" spans="1:11" ht="20.25" customHeight="1" x14ac:dyDescent="0.15">
      <c r="A73" s="32"/>
      <c r="B73" s="131"/>
      <c r="C73" s="132"/>
      <c r="D73" s="133"/>
      <c r="E73" s="106"/>
      <c r="F73" s="156" t="s">
        <v>311</v>
      </c>
      <c r="G73" s="155"/>
      <c r="H73" s="134"/>
      <c r="I73" s="130">
        <f>I74*(1-I76/I75)</f>
        <v>62.00561420390175</v>
      </c>
      <c r="J73" s="22" t="s">
        <v>68</v>
      </c>
      <c r="K73" s="85" t="s">
        <v>191</v>
      </c>
    </row>
    <row r="74" spans="1:11" ht="18.75" x14ac:dyDescent="0.15">
      <c r="A74" s="32"/>
      <c r="B74" s="131"/>
      <c r="C74" s="132"/>
      <c r="D74" s="133"/>
      <c r="E74" s="106"/>
      <c r="F74" s="111"/>
      <c r="G74" s="128" t="s">
        <v>84</v>
      </c>
      <c r="H74" s="134"/>
      <c r="I74" s="108">
        <f>('PMS(input)'!F$75+2*'PMS(input)'!F$77)/1000*PI()*'PMS(input)'!F15</f>
        <v>62.00561420390175</v>
      </c>
      <c r="J74" s="86" t="s">
        <v>68</v>
      </c>
      <c r="K74" s="85" t="s">
        <v>192</v>
      </c>
    </row>
    <row r="75" spans="1:11" ht="30.75" customHeight="1" x14ac:dyDescent="0.15">
      <c r="A75" s="32"/>
      <c r="B75" s="131"/>
      <c r="C75" s="132"/>
      <c r="D75" s="133"/>
      <c r="E75" s="106"/>
      <c r="F75" s="111"/>
      <c r="G75" s="128" t="s">
        <v>117</v>
      </c>
      <c r="H75" s="134"/>
      <c r="I75" s="108">
        <f>('PMS(input)'!F$75+2*'PMS(input)'!F$77+2*'PMS(input)'!F27)/1000*PI()*'PMS(input)'!F15</f>
        <v>67.409153568076192</v>
      </c>
      <c r="J75" s="86" t="s">
        <v>68</v>
      </c>
      <c r="K75" s="85" t="s">
        <v>193</v>
      </c>
    </row>
    <row r="76" spans="1:11" ht="28.5" x14ac:dyDescent="0.15">
      <c r="A76" s="32"/>
      <c r="B76" s="131"/>
      <c r="C76" s="132"/>
      <c r="D76" s="133"/>
      <c r="E76" s="106"/>
      <c r="F76" s="112"/>
      <c r="G76" s="128" t="s">
        <v>88</v>
      </c>
      <c r="H76" s="134"/>
      <c r="I76" s="108">
        <f>'PMS(input)'!F39</f>
        <v>0</v>
      </c>
      <c r="J76" s="86" t="s">
        <v>68</v>
      </c>
      <c r="K76" s="85" t="s">
        <v>194</v>
      </c>
    </row>
    <row r="77" spans="1:11" ht="18.75" x14ac:dyDescent="0.15">
      <c r="A77" s="32"/>
      <c r="B77" s="131"/>
      <c r="C77" s="132"/>
      <c r="D77" s="133"/>
      <c r="E77" s="106"/>
      <c r="F77" s="310" t="s">
        <v>179</v>
      </c>
      <c r="G77" s="268"/>
      <c r="H77" s="134"/>
      <c r="I77" s="108">
        <f>'PMS(input)'!F$61</f>
        <v>647</v>
      </c>
      <c r="J77" s="109" t="s">
        <v>71</v>
      </c>
      <c r="K77" s="85" t="s">
        <v>92</v>
      </c>
    </row>
    <row r="78" spans="1:11" ht="18.75" customHeight="1" x14ac:dyDescent="0.15">
      <c r="A78" s="32"/>
      <c r="B78" s="131"/>
      <c r="C78" s="132"/>
      <c r="D78" s="133"/>
      <c r="E78" s="106"/>
      <c r="F78" s="310" t="s">
        <v>366</v>
      </c>
      <c r="G78" s="309"/>
      <c r="H78" s="134"/>
      <c r="I78" s="108">
        <f>'PMS(input)'!F51</f>
        <v>6070</v>
      </c>
      <c r="J78" s="109" t="s">
        <v>58</v>
      </c>
      <c r="K78" s="85" t="s">
        <v>380</v>
      </c>
    </row>
    <row r="79" spans="1:11" ht="33.75" customHeight="1" x14ac:dyDescent="0.15">
      <c r="A79" s="32"/>
      <c r="B79" s="131"/>
      <c r="C79" s="132"/>
      <c r="D79" s="133"/>
      <c r="E79" s="307" t="s">
        <v>184</v>
      </c>
      <c r="F79" s="308"/>
      <c r="G79" s="309"/>
      <c r="H79" s="134"/>
      <c r="I79" s="130">
        <f>I80*I84*3600*I85/1000000000</f>
        <v>876.65050298462859</v>
      </c>
      <c r="J79" s="3" t="s">
        <v>69</v>
      </c>
      <c r="K79" s="85" t="s">
        <v>195</v>
      </c>
    </row>
    <row r="80" spans="1:11" ht="18.75" customHeight="1" x14ac:dyDescent="0.15">
      <c r="A80" s="32"/>
      <c r="B80" s="131"/>
      <c r="C80" s="132"/>
      <c r="D80" s="133"/>
      <c r="E80" s="106"/>
      <c r="F80" s="307" t="s">
        <v>311</v>
      </c>
      <c r="G80" s="268"/>
      <c r="H80" s="134"/>
      <c r="I80" s="130">
        <f>I81*(1-I83/I82)</f>
        <v>62.00561420390175</v>
      </c>
      <c r="J80" s="22" t="s">
        <v>68</v>
      </c>
      <c r="K80" s="85" t="s">
        <v>185</v>
      </c>
    </row>
    <row r="81" spans="1:11" ht="18.75" x14ac:dyDescent="0.15">
      <c r="A81" s="32"/>
      <c r="B81" s="131"/>
      <c r="C81" s="132"/>
      <c r="D81" s="133"/>
      <c r="E81" s="106"/>
      <c r="F81" s="111"/>
      <c r="G81" s="128" t="s">
        <v>84</v>
      </c>
      <c r="H81" s="134"/>
      <c r="I81" s="108">
        <f>('PMS(input)'!F$75+2*'PMS(input)'!F$77)/1000*PI()*'PMS(input)'!F16</f>
        <v>62.00561420390175</v>
      </c>
      <c r="J81" s="86" t="s">
        <v>68</v>
      </c>
      <c r="K81" s="85" t="s">
        <v>186</v>
      </c>
    </row>
    <row r="82" spans="1:11" ht="24.75" customHeight="1" x14ac:dyDescent="0.15">
      <c r="A82" s="32"/>
      <c r="B82" s="131"/>
      <c r="C82" s="132"/>
      <c r="D82" s="133"/>
      <c r="E82" s="106"/>
      <c r="F82" s="111"/>
      <c r="G82" s="128" t="s">
        <v>117</v>
      </c>
      <c r="H82" s="134"/>
      <c r="I82" s="108">
        <f>('PMS(input)'!F$75+2*'PMS(input)'!F$77+2*'PMS(input)'!F28)/1000*PI()*'PMS(input)'!F16</f>
        <v>67.409153568076192</v>
      </c>
      <c r="J82" s="86" t="s">
        <v>68</v>
      </c>
      <c r="K82" s="85" t="s">
        <v>187</v>
      </c>
    </row>
    <row r="83" spans="1:11" ht="28.5" x14ac:dyDescent="0.15">
      <c r="A83" s="32"/>
      <c r="B83" s="131"/>
      <c r="C83" s="132"/>
      <c r="D83" s="133"/>
      <c r="E83" s="106"/>
      <c r="F83" s="112"/>
      <c r="G83" s="128" t="s">
        <v>88</v>
      </c>
      <c r="H83" s="134"/>
      <c r="I83" s="108">
        <f>'PMS(input)'!F40</f>
        <v>0</v>
      </c>
      <c r="J83" s="86" t="s">
        <v>68</v>
      </c>
      <c r="K83" s="85" t="s">
        <v>188</v>
      </c>
    </row>
    <row r="84" spans="1:11" ht="18.75" x14ac:dyDescent="0.15">
      <c r="A84" s="32"/>
      <c r="B84" s="131"/>
      <c r="C84" s="132"/>
      <c r="D84" s="133"/>
      <c r="E84" s="106"/>
      <c r="F84" s="310" t="s">
        <v>179</v>
      </c>
      <c r="G84" s="268"/>
      <c r="H84" s="134"/>
      <c r="I84" s="108">
        <f>'PMS(input)'!F$61</f>
        <v>647</v>
      </c>
      <c r="J84" s="109" t="s">
        <v>71</v>
      </c>
      <c r="K84" s="85" t="s">
        <v>92</v>
      </c>
    </row>
    <row r="85" spans="1:11" ht="18.75" customHeight="1" x14ac:dyDescent="0.15">
      <c r="A85" s="32"/>
      <c r="B85" s="131"/>
      <c r="C85" s="132"/>
      <c r="D85" s="133"/>
      <c r="E85" s="106"/>
      <c r="F85" s="310" t="s">
        <v>366</v>
      </c>
      <c r="G85" s="309"/>
      <c r="H85" s="134"/>
      <c r="I85" s="108">
        <f>'PMS(input)'!F52</f>
        <v>6070</v>
      </c>
      <c r="J85" s="109" t="s">
        <v>58</v>
      </c>
      <c r="K85" s="85" t="s">
        <v>369</v>
      </c>
    </row>
    <row r="86" spans="1:11" ht="30" customHeight="1" x14ac:dyDescent="0.15">
      <c r="A86" s="32"/>
      <c r="B86" s="131"/>
      <c r="C86" s="132"/>
      <c r="D86" s="133"/>
      <c r="E86" s="307" t="s">
        <v>189</v>
      </c>
      <c r="F86" s="308"/>
      <c r="G86" s="309"/>
      <c r="H86" s="134"/>
      <c r="I86" s="130">
        <f>I87*I91*3600*I92/1000000000</f>
        <v>876.65050298462859</v>
      </c>
      <c r="J86" s="3" t="s">
        <v>69</v>
      </c>
      <c r="K86" s="85" t="s">
        <v>196</v>
      </c>
    </row>
    <row r="87" spans="1:11" ht="18" customHeight="1" x14ac:dyDescent="0.15">
      <c r="A87" s="32"/>
      <c r="B87" s="131"/>
      <c r="C87" s="132"/>
      <c r="D87" s="133"/>
      <c r="E87" s="106"/>
      <c r="F87" s="307" t="s">
        <v>311</v>
      </c>
      <c r="G87" s="268"/>
      <c r="H87" s="134"/>
      <c r="I87" s="130">
        <f>I88*(1-I90/I89)</f>
        <v>62.00561420390175</v>
      </c>
      <c r="J87" s="22" t="s">
        <v>68</v>
      </c>
      <c r="K87" s="85" t="s">
        <v>197</v>
      </c>
    </row>
    <row r="88" spans="1:11" ht="19.5" customHeight="1" x14ac:dyDescent="0.15">
      <c r="A88" s="32"/>
      <c r="B88" s="131"/>
      <c r="C88" s="132"/>
      <c r="D88" s="133"/>
      <c r="E88" s="106"/>
      <c r="F88" s="111"/>
      <c r="G88" s="128" t="s">
        <v>84</v>
      </c>
      <c r="H88" s="134"/>
      <c r="I88" s="108">
        <f>('PMS(input)'!F$75+2*'PMS(input)'!F$77)/1000*PI()*'PMS(input)'!F17</f>
        <v>62.00561420390175</v>
      </c>
      <c r="J88" s="86" t="s">
        <v>68</v>
      </c>
      <c r="K88" s="85" t="s">
        <v>198</v>
      </c>
    </row>
    <row r="89" spans="1:11" ht="27" customHeight="1" x14ac:dyDescent="0.15">
      <c r="A89" s="32"/>
      <c r="B89" s="131"/>
      <c r="C89" s="132"/>
      <c r="D89" s="133"/>
      <c r="E89" s="106"/>
      <c r="F89" s="111"/>
      <c r="G89" s="128" t="s">
        <v>117</v>
      </c>
      <c r="H89" s="134"/>
      <c r="I89" s="108">
        <f>('PMS(input)'!F$75+2*'PMS(input)'!F$77+2*'PMS(input)'!F29)/1000*PI()*'PMS(input)'!F17</f>
        <v>67.409153568076192</v>
      </c>
      <c r="J89" s="86" t="s">
        <v>68</v>
      </c>
      <c r="K89" s="85" t="s">
        <v>199</v>
      </c>
    </row>
    <row r="90" spans="1:11" ht="33.75" customHeight="1" x14ac:dyDescent="0.15">
      <c r="A90" s="32"/>
      <c r="B90" s="131"/>
      <c r="C90" s="132"/>
      <c r="D90" s="133"/>
      <c r="E90" s="106"/>
      <c r="F90" s="112"/>
      <c r="G90" s="128" t="s">
        <v>88</v>
      </c>
      <c r="H90" s="134"/>
      <c r="I90" s="108">
        <f>'PMS(input)'!F41</f>
        <v>0</v>
      </c>
      <c r="J90" s="86" t="s">
        <v>68</v>
      </c>
      <c r="K90" s="85" t="s">
        <v>200</v>
      </c>
    </row>
    <row r="91" spans="1:11" ht="18.75" x14ac:dyDescent="0.15">
      <c r="A91" s="32"/>
      <c r="B91" s="131"/>
      <c r="C91" s="132"/>
      <c r="D91" s="133"/>
      <c r="E91" s="106"/>
      <c r="F91" s="310" t="s">
        <v>179</v>
      </c>
      <c r="G91" s="268"/>
      <c r="H91" s="134"/>
      <c r="I91" s="108">
        <f>'PMS(input)'!F$61</f>
        <v>647</v>
      </c>
      <c r="J91" s="109" t="s">
        <v>71</v>
      </c>
      <c r="K91" s="85" t="s">
        <v>92</v>
      </c>
    </row>
    <row r="92" spans="1:11" ht="18.75" customHeight="1" x14ac:dyDescent="0.15">
      <c r="A92" s="32"/>
      <c r="B92" s="131"/>
      <c r="C92" s="132"/>
      <c r="D92" s="133"/>
      <c r="E92" s="106"/>
      <c r="F92" s="310" t="s">
        <v>366</v>
      </c>
      <c r="G92" s="309"/>
      <c r="H92" s="134"/>
      <c r="I92" s="108">
        <f>'PMS(input)'!F53</f>
        <v>6070</v>
      </c>
      <c r="J92" s="109" t="s">
        <v>58</v>
      </c>
      <c r="K92" s="85" t="s">
        <v>379</v>
      </c>
    </row>
    <row r="93" spans="1:11" ht="33.75" customHeight="1" x14ac:dyDescent="0.15">
      <c r="A93" s="32"/>
      <c r="B93" s="131"/>
      <c r="C93" s="132"/>
      <c r="D93" s="133"/>
      <c r="E93" s="307" t="s">
        <v>201</v>
      </c>
      <c r="F93" s="308"/>
      <c r="G93" s="309"/>
      <c r="H93" s="134"/>
      <c r="I93" s="130">
        <f>I94*I98*3600*I99/1000000000</f>
        <v>5090.1427593878725</v>
      </c>
      <c r="J93" s="3" t="s">
        <v>69</v>
      </c>
      <c r="K93" s="85" t="s">
        <v>202</v>
      </c>
    </row>
    <row r="94" spans="1:11" ht="28.5" customHeight="1" x14ac:dyDescent="0.15">
      <c r="A94" s="32"/>
      <c r="B94" s="104"/>
      <c r="C94" s="105"/>
      <c r="D94" s="106"/>
      <c r="E94" s="106"/>
      <c r="F94" s="307" t="s">
        <v>311</v>
      </c>
      <c r="G94" s="268"/>
      <c r="H94" s="84"/>
      <c r="I94" s="130">
        <f>I95*(1-I97/I96)</f>
        <v>360.02651810139025</v>
      </c>
      <c r="J94" s="22" t="s">
        <v>68</v>
      </c>
      <c r="K94" s="85" t="s">
        <v>203</v>
      </c>
    </row>
    <row r="95" spans="1:11" ht="18.75" customHeight="1" x14ac:dyDescent="0.15">
      <c r="A95" s="32"/>
      <c r="B95" s="104"/>
      <c r="C95" s="105"/>
      <c r="D95" s="106"/>
      <c r="E95" s="106"/>
      <c r="F95" s="111"/>
      <c r="G95" s="128" t="s">
        <v>84</v>
      </c>
      <c r="H95" s="87"/>
      <c r="I95" s="129">
        <f>('PMS(input)'!F$76+2*'PMS(input)'!F$77)/1000*PI()*'PMS(input)'!F18</f>
        <v>360.02651810139025</v>
      </c>
      <c r="J95" s="86" t="s">
        <v>68</v>
      </c>
      <c r="K95" s="85" t="s">
        <v>204</v>
      </c>
    </row>
    <row r="96" spans="1:11" ht="27" customHeight="1" x14ac:dyDescent="0.15">
      <c r="A96" s="32"/>
      <c r="B96" s="104"/>
      <c r="C96" s="105"/>
      <c r="D96" s="106"/>
      <c r="E96" s="106"/>
      <c r="F96" s="111"/>
      <c r="G96" s="128" t="s">
        <v>117</v>
      </c>
      <c r="H96" s="88"/>
      <c r="I96" s="129">
        <f>('PMS(input)'!F$76+2*'PMS(input)'!F$77+2*'PMS(input)'!F30)/1000*PI()*'PMS(input)'!F18</f>
        <v>385.15925933010863</v>
      </c>
      <c r="J96" s="86" t="s">
        <v>68</v>
      </c>
      <c r="K96" s="85" t="s">
        <v>205</v>
      </c>
    </row>
    <row r="97" spans="1:11" ht="28.5" x14ac:dyDescent="0.15">
      <c r="A97" s="32"/>
      <c r="B97" s="104"/>
      <c r="C97" s="105"/>
      <c r="D97" s="106"/>
      <c r="E97" s="106"/>
      <c r="F97" s="112"/>
      <c r="G97" s="128" t="s">
        <v>88</v>
      </c>
      <c r="H97" s="88"/>
      <c r="I97" s="129">
        <f>'PMS(input)'!F42</f>
        <v>0</v>
      </c>
      <c r="J97" s="86" t="s">
        <v>68</v>
      </c>
      <c r="K97" s="85" t="s">
        <v>206</v>
      </c>
    </row>
    <row r="98" spans="1:11" ht="18.75" x14ac:dyDescent="0.15">
      <c r="A98" s="32"/>
      <c r="B98" s="104"/>
      <c r="C98" s="105"/>
      <c r="D98" s="106"/>
      <c r="E98" s="106"/>
      <c r="F98" s="310" t="s">
        <v>179</v>
      </c>
      <c r="G98" s="268"/>
      <c r="H98" s="88"/>
      <c r="I98" s="108">
        <f>'PMS(input)'!F$61</f>
        <v>647</v>
      </c>
      <c r="J98" s="109" t="s">
        <v>71</v>
      </c>
      <c r="K98" s="85" t="s">
        <v>92</v>
      </c>
    </row>
    <row r="99" spans="1:11" ht="18.75" customHeight="1" x14ac:dyDescent="0.15">
      <c r="A99" s="32"/>
      <c r="B99" s="104"/>
      <c r="C99" s="105"/>
      <c r="D99" s="106"/>
      <c r="E99" s="106"/>
      <c r="F99" s="310" t="s">
        <v>366</v>
      </c>
      <c r="G99" s="309"/>
      <c r="H99" s="88"/>
      <c r="I99" s="108">
        <f>'PMS(input)'!F54</f>
        <v>6070</v>
      </c>
      <c r="J99" s="109" t="s">
        <v>58</v>
      </c>
      <c r="K99" s="85" t="s">
        <v>367</v>
      </c>
    </row>
    <row r="100" spans="1:11" ht="15.75" thickBot="1" x14ac:dyDescent="0.2">
      <c r="A100" s="28" t="s">
        <v>8</v>
      </c>
      <c r="B100" s="4"/>
      <c r="C100" s="4"/>
      <c r="D100" s="4"/>
      <c r="E100" s="4"/>
      <c r="F100" s="4"/>
      <c r="G100" s="58"/>
      <c r="H100" s="59"/>
      <c r="I100" s="6"/>
      <c r="J100" s="60"/>
      <c r="K100" s="61"/>
    </row>
    <row r="101" spans="1:11" ht="19.5" thickBot="1" x14ac:dyDescent="0.2">
      <c r="A101" s="30"/>
      <c r="B101" s="19" t="s">
        <v>13</v>
      </c>
      <c r="C101" s="19"/>
      <c r="D101" s="19"/>
      <c r="E101" s="19"/>
      <c r="F101" s="19"/>
      <c r="G101" s="20"/>
      <c r="H101" s="39"/>
      <c r="I101" s="144">
        <f>I102</f>
        <v>1744</v>
      </c>
      <c r="J101" s="14" t="s">
        <v>1</v>
      </c>
      <c r="K101" s="29" t="s">
        <v>0</v>
      </c>
    </row>
    <row r="102" spans="1:11" ht="18.75" x14ac:dyDescent="0.15">
      <c r="A102" s="32"/>
      <c r="B102" s="37"/>
      <c r="C102" s="96" t="s">
        <v>13</v>
      </c>
      <c r="D102" s="96"/>
      <c r="E102" s="96"/>
      <c r="F102" s="96"/>
      <c r="G102" s="96"/>
      <c r="H102" s="38"/>
      <c r="I102" s="143">
        <f>ROUNDUP(I105/I103*I104,0)</f>
        <v>1744</v>
      </c>
      <c r="J102" s="3" t="s">
        <v>1</v>
      </c>
      <c r="K102" s="29" t="s">
        <v>0</v>
      </c>
    </row>
    <row r="103" spans="1:11" ht="18.75" x14ac:dyDescent="0.15">
      <c r="A103" s="32"/>
      <c r="B103" s="37"/>
      <c r="C103" s="98"/>
      <c r="D103" s="96" t="s">
        <v>57</v>
      </c>
      <c r="E103" s="102"/>
      <c r="F103" s="102"/>
      <c r="G103" s="102"/>
      <c r="H103" s="84"/>
      <c r="I103" s="100">
        <f>I$8</f>
        <v>1</v>
      </c>
      <c r="J103" s="94" t="s">
        <v>48</v>
      </c>
      <c r="K103" s="95" t="s">
        <v>55</v>
      </c>
    </row>
    <row r="104" spans="1:11" ht="18.75" x14ac:dyDescent="0.15">
      <c r="A104" s="32"/>
      <c r="B104" s="37"/>
      <c r="C104" s="98"/>
      <c r="D104" s="96" t="s">
        <v>64</v>
      </c>
      <c r="E104" s="102"/>
      <c r="F104" s="102"/>
      <c r="G104" s="102"/>
      <c r="H104" s="84"/>
      <c r="I104" s="107">
        <f>I$9</f>
        <v>0.10100000000000001</v>
      </c>
      <c r="J104" s="94" t="s">
        <v>53</v>
      </c>
      <c r="K104" s="95" t="s">
        <v>54</v>
      </c>
    </row>
    <row r="105" spans="1:11" ht="18.75" x14ac:dyDescent="0.15">
      <c r="A105" s="32"/>
      <c r="B105" s="37"/>
      <c r="C105" s="98"/>
      <c r="D105" s="96" t="s">
        <v>72</v>
      </c>
      <c r="E105" s="102"/>
      <c r="F105" s="102"/>
      <c r="G105" s="102"/>
      <c r="H105" s="84"/>
      <c r="I105" s="143">
        <f>I106+I115+I124+I133+I142+I151+I160+I169+I178+I187+I196+I205</f>
        <v>17264.817413741548</v>
      </c>
      <c r="J105" s="3" t="s">
        <v>69</v>
      </c>
      <c r="K105" s="85" t="s">
        <v>74</v>
      </c>
    </row>
    <row r="106" spans="1:11" ht="31.5" customHeight="1" x14ac:dyDescent="0.15">
      <c r="A106" s="32"/>
      <c r="B106" s="37"/>
      <c r="C106" s="83"/>
      <c r="D106" s="96"/>
      <c r="E106" s="307" t="s">
        <v>73</v>
      </c>
      <c r="F106" s="308"/>
      <c r="G106" s="309"/>
      <c r="H106" s="84"/>
      <c r="I106" s="130">
        <f>I107*I110*3600*I114/1000000000</f>
        <v>1607.8865218797678</v>
      </c>
      <c r="J106" s="3" t="s">
        <v>69</v>
      </c>
      <c r="K106" s="85" t="s">
        <v>75</v>
      </c>
    </row>
    <row r="107" spans="1:11" ht="18.75" x14ac:dyDescent="0.15">
      <c r="A107" s="30"/>
      <c r="B107" s="104"/>
      <c r="C107" s="101"/>
      <c r="D107" s="101"/>
      <c r="E107" s="106"/>
      <c r="F107" s="307" t="s">
        <v>312</v>
      </c>
      <c r="G107" s="268"/>
      <c r="H107" s="87"/>
      <c r="I107" s="130">
        <f>I108*(1-I109/I108)</f>
        <v>244.57612967461898</v>
      </c>
      <c r="J107" s="22" t="s">
        <v>68</v>
      </c>
      <c r="K107" s="85" t="s">
        <v>99</v>
      </c>
    </row>
    <row r="108" spans="1:11" ht="18.75" x14ac:dyDescent="0.15">
      <c r="A108" s="30"/>
      <c r="B108" s="104"/>
      <c r="C108" s="105"/>
      <c r="D108" s="106"/>
      <c r="E108" s="106"/>
      <c r="F108" s="111"/>
      <c r="G108" s="125" t="s">
        <v>118</v>
      </c>
      <c r="H108" s="88"/>
      <c r="I108" s="129">
        <f>('PMS(input)'!F$74+2*'PMS(input)'!F$77+2*'PMS(input)'!F19)/1000*PI()*'PMS(input)'!F7</f>
        <v>244.57612967461898</v>
      </c>
      <c r="J108" s="86" t="s">
        <v>68</v>
      </c>
      <c r="K108" s="85" t="s">
        <v>86</v>
      </c>
    </row>
    <row r="109" spans="1:11" ht="28.5" x14ac:dyDescent="0.15">
      <c r="A109" s="30"/>
      <c r="B109" s="104"/>
      <c r="C109" s="106"/>
      <c r="D109" s="106"/>
      <c r="E109" s="106"/>
      <c r="F109" s="112"/>
      <c r="G109" s="125" t="s">
        <v>88</v>
      </c>
      <c r="H109" s="88"/>
      <c r="I109" s="129">
        <f>'PMS(input)'!F31</f>
        <v>0</v>
      </c>
      <c r="J109" s="86" t="s">
        <v>68</v>
      </c>
      <c r="K109" s="85" t="s">
        <v>87</v>
      </c>
    </row>
    <row r="110" spans="1:11" ht="18.75" customHeight="1" x14ac:dyDescent="0.15">
      <c r="A110" s="30"/>
      <c r="B110" s="104"/>
      <c r="C110" s="106"/>
      <c r="D110" s="106"/>
      <c r="E110" s="106"/>
      <c r="F110" s="307" t="s">
        <v>180</v>
      </c>
      <c r="G110" s="309"/>
      <c r="H110" s="88"/>
      <c r="I110" s="140">
        <f>ROUNDUP(I111*(1-I112*(1-I113)),0)</f>
        <v>420</v>
      </c>
      <c r="J110" s="141" t="s">
        <v>71</v>
      </c>
      <c r="K110" s="142" t="s">
        <v>124</v>
      </c>
    </row>
    <row r="111" spans="1:11" ht="18.75" x14ac:dyDescent="0.15">
      <c r="A111" s="30"/>
      <c r="B111" s="104"/>
      <c r="C111" s="106"/>
      <c r="D111" s="106"/>
      <c r="E111" s="106"/>
      <c r="F111" s="121"/>
      <c r="G111" s="125" t="s">
        <v>179</v>
      </c>
      <c r="H111" s="88"/>
      <c r="I111" s="108">
        <f>'PMS(input)'!F$61</f>
        <v>647</v>
      </c>
      <c r="J111" s="109" t="s">
        <v>71</v>
      </c>
      <c r="K111" s="85" t="s">
        <v>92</v>
      </c>
    </row>
    <row r="112" spans="1:11" ht="28.5" x14ac:dyDescent="0.15">
      <c r="A112" s="30"/>
      <c r="B112" s="104"/>
      <c r="C112" s="106"/>
      <c r="D112" s="106"/>
      <c r="E112" s="106"/>
      <c r="F112" s="121"/>
      <c r="G112" s="125" t="s">
        <v>102</v>
      </c>
      <c r="H112" s="88"/>
      <c r="I112" s="114">
        <f>'PMS(input)'!F62</f>
        <v>0.39</v>
      </c>
      <c r="J112" s="109" t="s">
        <v>90</v>
      </c>
      <c r="K112" s="85" t="s">
        <v>103</v>
      </c>
    </row>
    <row r="113" spans="1:11" ht="28.5" x14ac:dyDescent="0.15">
      <c r="A113" s="30"/>
      <c r="B113" s="104"/>
      <c r="C113" s="106"/>
      <c r="D113" s="106"/>
      <c r="E113" s="106"/>
      <c r="F113" s="112"/>
      <c r="G113" s="125" t="s">
        <v>100</v>
      </c>
      <c r="H113" s="88"/>
      <c r="I113" s="114">
        <f>('PMS(input)'!F$56-'PMS(input)'!F$55)/'PMS(input)'!F$55</f>
        <v>0.10000000000000009</v>
      </c>
      <c r="J113" s="109" t="s">
        <v>90</v>
      </c>
      <c r="K113" s="85" t="s">
        <v>101</v>
      </c>
    </row>
    <row r="114" spans="1:11" ht="28.5" customHeight="1" x14ac:dyDescent="0.15">
      <c r="A114" s="30"/>
      <c r="B114" s="21"/>
      <c r="C114" s="106"/>
      <c r="D114" s="101"/>
      <c r="E114" s="99"/>
      <c r="F114" s="310" t="s">
        <v>366</v>
      </c>
      <c r="G114" s="309"/>
      <c r="H114" s="88"/>
      <c r="I114" s="108">
        <f>'PMS(input)'!F43</f>
        <v>4348</v>
      </c>
      <c r="J114" s="109" t="s">
        <v>78</v>
      </c>
      <c r="K114" s="85" t="s">
        <v>378</v>
      </c>
    </row>
    <row r="115" spans="1:11" ht="33.75" customHeight="1" x14ac:dyDescent="0.15">
      <c r="A115" s="30"/>
      <c r="B115" s="21"/>
      <c r="C115" s="106"/>
      <c r="D115" s="106"/>
      <c r="E115" s="307" t="s">
        <v>76</v>
      </c>
      <c r="F115" s="308"/>
      <c r="G115" s="309"/>
      <c r="H115" s="84"/>
      <c r="I115" s="130">
        <f>I116*I119*3600*I123/1000000000</f>
        <v>1607.8865218797678</v>
      </c>
      <c r="J115" s="3" t="s">
        <v>69</v>
      </c>
      <c r="K115" s="85" t="s">
        <v>77</v>
      </c>
    </row>
    <row r="116" spans="1:11" ht="18.75" customHeight="1" x14ac:dyDescent="0.15">
      <c r="A116" s="30"/>
      <c r="B116" s="21"/>
      <c r="C116" s="106"/>
      <c r="D116" s="101"/>
      <c r="E116" s="106"/>
      <c r="F116" s="307" t="s">
        <v>312</v>
      </c>
      <c r="G116" s="268"/>
      <c r="H116" s="87"/>
      <c r="I116" s="130">
        <f>I117*(1-I118/I117)</f>
        <v>244.57612967461898</v>
      </c>
      <c r="J116" s="22" t="s">
        <v>68</v>
      </c>
      <c r="K116" s="85" t="s">
        <v>104</v>
      </c>
    </row>
    <row r="117" spans="1:11" ht="18.75" x14ac:dyDescent="0.15">
      <c r="A117" s="30"/>
      <c r="B117" s="21"/>
      <c r="C117" s="106"/>
      <c r="D117" s="106"/>
      <c r="E117" s="106"/>
      <c r="F117" s="111"/>
      <c r="G117" s="125" t="s">
        <v>118</v>
      </c>
      <c r="H117" s="88"/>
      <c r="I117" s="129">
        <f>('PMS(input)'!F$74+2*'PMS(input)'!F$77+2*'PMS(input)'!F20)/1000*PI()*'PMS(input)'!F8</f>
        <v>244.57612967461898</v>
      </c>
      <c r="J117" s="86" t="s">
        <v>68</v>
      </c>
      <c r="K117" s="85" t="s">
        <v>97</v>
      </c>
    </row>
    <row r="118" spans="1:11" ht="28.5" x14ac:dyDescent="0.15">
      <c r="A118" s="30"/>
      <c r="B118" s="21"/>
      <c r="C118" s="106"/>
      <c r="D118" s="106"/>
      <c r="E118" s="106"/>
      <c r="F118" s="112"/>
      <c r="G118" s="125" t="s">
        <v>88</v>
      </c>
      <c r="H118" s="88"/>
      <c r="I118" s="129">
        <f>'PMS(input)'!F32</f>
        <v>0</v>
      </c>
      <c r="J118" s="86" t="s">
        <v>68</v>
      </c>
      <c r="K118" s="85" t="s">
        <v>98</v>
      </c>
    </row>
    <row r="119" spans="1:11" ht="18.75" customHeight="1" x14ac:dyDescent="0.15">
      <c r="A119" s="30"/>
      <c r="B119" s="21"/>
      <c r="C119" s="106"/>
      <c r="D119" s="106"/>
      <c r="E119" s="106"/>
      <c r="F119" s="307" t="s">
        <v>180</v>
      </c>
      <c r="G119" s="309"/>
      <c r="H119" s="88"/>
      <c r="I119" s="140">
        <f>ROUNDUP(I120*(1-I121*(1-I122)),0)</f>
        <v>420</v>
      </c>
      <c r="J119" s="141" t="s">
        <v>71</v>
      </c>
      <c r="K119" s="85" t="s">
        <v>125</v>
      </c>
    </row>
    <row r="120" spans="1:11" ht="18.75" x14ac:dyDescent="0.15">
      <c r="A120" s="30"/>
      <c r="B120" s="21"/>
      <c r="C120" s="106"/>
      <c r="D120" s="106"/>
      <c r="E120" s="106"/>
      <c r="F120" s="121"/>
      <c r="G120" s="125" t="s">
        <v>179</v>
      </c>
      <c r="H120" s="88"/>
      <c r="I120" s="108">
        <f>'PMS(input)'!F$61</f>
        <v>647</v>
      </c>
      <c r="J120" s="109" t="s">
        <v>71</v>
      </c>
      <c r="K120" s="85" t="s">
        <v>92</v>
      </c>
    </row>
    <row r="121" spans="1:11" ht="28.5" x14ac:dyDescent="0.15">
      <c r="A121" s="30"/>
      <c r="B121" s="21"/>
      <c r="C121" s="106"/>
      <c r="D121" s="106"/>
      <c r="E121" s="106"/>
      <c r="F121" s="121"/>
      <c r="G121" s="125" t="s">
        <v>102</v>
      </c>
      <c r="H121" s="88"/>
      <c r="I121" s="114">
        <f>'PMS(input)'!F63</f>
        <v>0.39</v>
      </c>
      <c r="J121" s="109" t="s">
        <v>90</v>
      </c>
      <c r="K121" s="85" t="s">
        <v>105</v>
      </c>
    </row>
    <row r="122" spans="1:11" ht="28.5" x14ac:dyDescent="0.15">
      <c r="A122" s="30"/>
      <c r="B122" s="21"/>
      <c r="C122" s="106"/>
      <c r="D122" s="106"/>
      <c r="E122" s="106"/>
      <c r="F122" s="112"/>
      <c r="G122" s="125" t="s">
        <v>100</v>
      </c>
      <c r="H122" s="88"/>
      <c r="I122" s="114">
        <f>('PMS(input)'!F$56-'PMS(input)'!F$55)/'PMS(input)'!F$55</f>
        <v>0.10000000000000009</v>
      </c>
      <c r="J122" s="109" t="s">
        <v>90</v>
      </c>
      <c r="K122" s="85" t="s">
        <v>101</v>
      </c>
    </row>
    <row r="123" spans="1:11" ht="18.75" customHeight="1" x14ac:dyDescent="0.15">
      <c r="A123" s="30"/>
      <c r="B123" s="21"/>
      <c r="C123" s="106"/>
      <c r="D123" s="106"/>
      <c r="E123" s="99"/>
      <c r="F123" s="310" t="s">
        <v>366</v>
      </c>
      <c r="G123" s="309"/>
      <c r="H123" s="88"/>
      <c r="I123" s="108">
        <f>'PMS(input)'!F44</f>
        <v>4348</v>
      </c>
      <c r="J123" s="109" t="s">
        <v>78</v>
      </c>
      <c r="K123" s="85" t="s">
        <v>377</v>
      </c>
    </row>
    <row r="124" spans="1:11" ht="36" customHeight="1" x14ac:dyDescent="0.15">
      <c r="A124" s="30"/>
      <c r="B124" s="138"/>
      <c r="C124" s="133"/>
      <c r="D124" s="133"/>
      <c r="E124" s="307" t="s">
        <v>231</v>
      </c>
      <c r="F124" s="308"/>
      <c r="G124" s="309"/>
      <c r="H124" s="88"/>
      <c r="I124" s="130">
        <f>I125*I128*3600*I132/1000000000</f>
        <v>1607.8865218797678</v>
      </c>
      <c r="J124" s="3" t="s">
        <v>69</v>
      </c>
      <c r="K124" s="85" t="s">
        <v>232</v>
      </c>
    </row>
    <row r="125" spans="1:11" ht="18.75" customHeight="1" x14ac:dyDescent="0.15">
      <c r="A125" s="30"/>
      <c r="B125" s="138"/>
      <c r="C125" s="133"/>
      <c r="D125" s="133"/>
      <c r="E125" s="106"/>
      <c r="F125" s="307" t="s">
        <v>312</v>
      </c>
      <c r="G125" s="268"/>
      <c r="H125" s="88"/>
      <c r="I125" s="130">
        <f>I126*(1-I127/I126)</f>
        <v>244.57612967461898</v>
      </c>
      <c r="J125" s="22" t="s">
        <v>68</v>
      </c>
      <c r="K125" s="85" t="s">
        <v>233</v>
      </c>
    </row>
    <row r="126" spans="1:11" ht="23.25" customHeight="1" x14ac:dyDescent="0.15">
      <c r="A126" s="30"/>
      <c r="B126" s="138"/>
      <c r="C126" s="133"/>
      <c r="D126" s="133"/>
      <c r="E126" s="106"/>
      <c r="F126" s="111"/>
      <c r="G126" s="128" t="s">
        <v>118</v>
      </c>
      <c r="H126" s="88"/>
      <c r="I126" s="108">
        <f>('PMS(input)'!F$74+2*'PMS(input)'!F$77+2*'PMS(input)'!F21)/1000*PI()*'PMS(input)'!F9</f>
        <v>244.57612967461898</v>
      </c>
      <c r="J126" s="86" t="s">
        <v>68</v>
      </c>
      <c r="K126" s="85" t="s">
        <v>234</v>
      </c>
    </row>
    <row r="127" spans="1:11" ht="28.5" x14ac:dyDescent="0.15">
      <c r="A127" s="30"/>
      <c r="B127" s="138"/>
      <c r="C127" s="133"/>
      <c r="D127" s="133"/>
      <c r="E127" s="106"/>
      <c r="F127" s="112"/>
      <c r="G127" s="128" t="s">
        <v>88</v>
      </c>
      <c r="H127" s="88"/>
      <c r="I127" s="108">
        <f>'PMS(input)'!F33</f>
        <v>0</v>
      </c>
      <c r="J127" s="86" t="s">
        <v>68</v>
      </c>
      <c r="K127" s="85" t="s">
        <v>235</v>
      </c>
    </row>
    <row r="128" spans="1:11" ht="18.75" customHeight="1" x14ac:dyDescent="0.15">
      <c r="A128" s="30"/>
      <c r="B128" s="138"/>
      <c r="C128" s="133"/>
      <c r="D128" s="133"/>
      <c r="E128" s="106"/>
      <c r="F128" s="307" t="s">
        <v>180</v>
      </c>
      <c r="G128" s="309"/>
      <c r="H128" s="88"/>
      <c r="I128" s="140">
        <f>ROUNDUP(I129*(1-I130*(1-I131)),0)</f>
        <v>420</v>
      </c>
      <c r="J128" s="141" t="s">
        <v>71</v>
      </c>
      <c r="K128" s="142" t="s">
        <v>236</v>
      </c>
    </row>
    <row r="129" spans="1:11" ht="18.75" x14ac:dyDescent="0.15">
      <c r="A129" s="30"/>
      <c r="B129" s="138"/>
      <c r="C129" s="133"/>
      <c r="D129" s="133"/>
      <c r="E129" s="106"/>
      <c r="F129" s="121"/>
      <c r="G129" s="128" t="s">
        <v>179</v>
      </c>
      <c r="H129" s="88"/>
      <c r="I129" s="108">
        <f>'PMS(input)'!F$61</f>
        <v>647</v>
      </c>
      <c r="J129" s="109" t="s">
        <v>71</v>
      </c>
      <c r="K129" s="85" t="s">
        <v>92</v>
      </c>
    </row>
    <row r="130" spans="1:11" ht="28.5" x14ac:dyDescent="0.15">
      <c r="A130" s="30"/>
      <c r="B130" s="138"/>
      <c r="C130" s="133"/>
      <c r="D130" s="133"/>
      <c r="E130" s="106"/>
      <c r="F130" s="121"/>
      <c r="G130" s="128" t="s">
        <v>102</v>
      </c>
      <c r="H130" s="88"/>
      <c r="I130" s="114">
        <f>'PMS(input)'!F64</f>
        <v>0.39</v>
      </c>
      <c r="J130" s="109" t="s">
        <v>90</v>
      </c>
      <c r="K130" s="85" t="s">
        <v>237</v>
      </c>
    </row>
    <row r="131" spans="1:11" ht="28.5" x14ac:dyDescent="0.15">
      <c r="A131" s="30"/>
      <c r="B131" s="138"/>
      <c r="C131" s="133"/>
      <c r="D131" s="133"/>
      <c r="E131" s="106"/>
      <c r="F131" s="112"/>
      <c r="G131" s="128" t="s">
        <v>100</v>
      </c>
      <c r="H131" s="88"/>
      <c r="I131" s="114">
        <f>('PMS(input)'!F$56-'PMS(input)'!F$55)/'PMS(input)'!F$55</f>
        <v>0.10000000000000009</v>
      </c>
      <c r="J131" s="109" t="s">
        <v>90</v>
      </c>
      <c r="K131" s="85" t="s">
        <v>101</v>
      </c>
    </row>
    <row r="132" spans="1:11" ht="18.75" customHeight="1" x14ac:dyDescent="0.15">
      <c r="A132" s="30"/>
      <c r="B132" s="138"/>
      <c r="C132" s="133"/>
      <c r="D132" s="133"/>
      <c r="E132" s="99"/>
      <c r="F132" s="310" t="s">
        <v>366</v>
      </c>
      <c r="G132" s="309"/>
      <c r="H132" s="88"/>
      <c r="I132" s="108">
        <f>'PMS(input)'!F45</f>
        <v>4348</v>
      </c>
      <c r="J132" s="109" t="s">
        <v>78</v>
      </c>
      <c r="K132" s="85" t="s">
        <v>376</v>
      </c>
    </row>
    <row r="133" spans="1:11" ht="33" customHeight="1" x14ac:dyDescent="0.15">
      <c r="A133" s="30"/>
      <c r="B133" s="138"/>
      <c r="C133" s="133"/>
      <c r="D133" s="133"/>
      <c r="E133" s="307" t="s">
        <v>257</v>
      </c>
      <c r="F133" s="308"/>
      <c r="G133" s="309"/>
      <c r="H133" s="88"/>
      <c r="I133" s="130">
        <f>I134*I137*3600*I141/1000000000</f>
        <v>1607.8865218797678</v>
      </c>
      <c r="J133" s="3" t="s">
        <v>69</v>
      </c>
      <c r="K133" s="85" t="s">
        <v>238</v>
      </c>
    </row>
    <row r="134" spans="1:11" ht="18.75" customHeight="1" x14ac:dyDescent="0.15">
      <c r="A134" s="30"/>
      <c r="B134" s="138"/>
      <c r="C134" s="133"/>
      <c r="D134" s="133"/>
      <c r="E134" s="106"/>
      <c r="F134" s="307" t="s">
        <v>312</v>
      </c>
      <c r="G134" s="268"/>
      <c r="H134" s="88"/>
      <c r="I134" s="130">
        <f>I135*(1-I136/I135)</f>
        <v>244.57612967461898</v>
      </c>
      <c r="J134" s="22" t="s">
        <v>68</v>
      </c>
      <c r="K134" s="85" t="s">
        <v>239</v>
      </c>
    </row>
    <row r="135" spans="1:11" ht="18.75" x14ac:dyDescent="0.15">
      <c r="A135" s="30"/>
      <c r="B135" s="138"/>
      <c r="C135" s="133"/>
      <c r="D135" s="133"/>
      <c r="E135" s="106"/>
      <c r="F135" s="111"/>
      <c r="G135" s="128" t="s">
        <v>118</v>
      </c>
      <c r="H135" s="88"/>
      <c r="I135" s="108">
        <f>('PMS(input)'!F$74+2*'PMS(input)'!F$77+2*'PMS(input)'!F22)/1000*PI()*'PMS(input)'!F10</f>
        <v>244.57612967461898</v>
      </c>
      <c r="J135" s="86" t="s">
        <v>68</v>
      </c>
      <c r="K135" s="85" t="s">
        <v>240</v>
      </c>
    </row>
    <row r="136" spans="1:11" ht="28.5" x14ac:dyDescent="0.15">
      <c r="A136" s="30"/>
      <c r="B136" s="138"/>
      <c r="C136" s="133"/>
      <c r="D136" s="133"/>
      <c r="E136" s="106"/>
      <c r="F136" s="112"/>
      <c r="G136" s="128" t="s">
        <v>88</v>
      </c>
      <c r="H136" s="88"/>
      <c r="I136" s="108">
        <f>'PMS(input)'!F34</f>
        <v>0</v>
      </c>
      <c r="J136" s="86" t="s">
        <v>68</v>
      </c>
      <c r="K136" s="85" t="s">
        <v>241</v>
      </c>
    </row>
    <row r="137" spans="1:11" ht="18.75" customHeight="1" x14ac:dyDescent="0.15">
      <c r="A137" s="30"/>
      <c r="B137" s="138"/>
      <c r="C137" s="133"/>
      <c r="D137" s="133"/>
      <c r="E137" s="106"/>
      <c r="F137" s="307" t="s">
        <v>180</v>
      </c>
      <c r="G137" s="309"/>
      <c r="H137" s="88"/>
      <c r="I137" s="140">
        <f>ROUNDUP(I138*(1-I139*(1-I140)),0)</f>
        <v>420</v>
      </c>
      <c r="J137" s="141" t="s">
        <v>71</v>
      </c>
      <c r="K137" s="85" t="s">
        <v>242</v>
      </c>
    </row>
    <row r="138" spans="1:11" ht="18.75" x14ac:dyDescent="0.15">
      <c r="A138" s="30"/>
      <c r="B138" s="138"/>
      <c r="C138" s="133"/>
      <c r="D138" s="133"/>
      <c r="E138" s="106"/>
      <c r="F138" s="121"/>
      <c r="G138" s="128" t="s">
        <v>179</v>
      </c>
      <c r="H138" s="88"/>
      <c r="I138" s="108">
        <f>'PMS(input)'!F$61</f>
        <v>647</v>
      </c>
      <c r="J138" s="109" t="s">
        <v>71</v>
      </c>
      <c r="K138" s="85" t="s">
        <v>92</v>
      </c>
    </row>
    <row r="139" spans="1:11" ht="28.5" x14ac:dyDescent="0.15">
      <c r="A139" s="30"/>
      <c r="B139" s="138"/>
      <c r="C139" s="133"/>
      <c r="D139" s="133"/>
      <c r="E139" s="106"/>
      <c r="F139" s="121"/>
      <c r="G139" s="128" t="s">
        <v>102</v>
      </c>
      <c r="H139" s="88"/>
      <c r="I139" s="114">
        <f>'PMS(input)'!F65</f>
        <v>0.39</v>
      </c>
      <c r="J139" s="109" t="s">
        <v>90</v>
      </c>
      <c r="K139" s="85" t="s">
        <v>243</v>
      </c>
    </row>
    <row r="140" spans="1:11" ht="28.5" x14ac:dyDescent="0.15">
      <c r="A140" s="30"/>
      <c r="B140" s="138"/>
      <c r="C140" s="133"/>
      <c r="D140" s="133"/>
      <c r="E140" s="106"/>
      <c r="F140" s="112"/>
      <c r="G140" s="128" t="s">
        <v>100</v>
      </c>
      <c r="H140" s="88"/>
      <c r="I140" s="114">
        <f>('PMS(input)'!F$56-'PMS(input)'!F$55)/'PMS(input)'!F$55</f>
        <v>0.10000000000000009</v>
      </c>
      <c r="J140" s="109" t="s">
        <v>90</v>
      </c>
      <c r="K140" s="85" t="s">
        <v>101</v>
      </c>
    </row>
    <row r="141" spans="1:11" ht="18.75" customHeight="1" x14ac:dyDescent="0.15">
      <c r="A141" s="30"/>
      <c r="B141" s="138"/>
      <c r="C141" s="133"/>
      <c r="D141" s="133"/>
      <c r="E141" s="99"/>
      <c r="F141" s="310" t="s">
        <v>366</v>
      </c>
      <c r="G141" s="309"/>
      <c r="H141" s="88"/>
      <c r="I141" s="108">
        <f>'PMS(input)'!F46</f>
        <v>4348</v>
      </c>
      <c r="J141" s="109" t="s">
        <v>78</v>
      </c>
      <c r="K141" s="85" t="s">
        <v>375</v>
      </c>
    </row>
    <row r="142" spans="1:11" ht="30.75" customHeight="1" x14ac:dyDescent="0.15">
      <c r="A142" s="30"/>
      <c r="B142" s="138"/>
      <c r="C142" s="133"/>
      <c r="D142" s="133"/>
      <c r="E142" s="307" t="s">
        <v>244</v>
      </c>
      <c r="F142" s="308"/>
      <c r="G142" s="309"/>
      <c r="H142" s="88"/>
      <c r="I142" s="130">
        <f>I143*I146*3600*I150/1000000000</f>
        <v>1607.8865218797678</v>
      </c>
      <c r="J142" s="3" t="s">
        <v>69</v>
      </c>
      <c r="K142" s="85" t="s">
        <v>245</v>
      </c>
    </row>
    <row r="143" spans="1:11" ht="18.75" customHeight="1" x14ac:dyDescent="0.15">
      <c r="A143" s="30"/>
      <c r="B143" s="138"/>
      <c r="C143" s="133"/>
      <c r="D143" s="133"/>
      <c r="E143" s="106"/>
      <c r="F143" s="307" t="s">
        <v>312</v>
      </c>
      <c r="G143" s="268"/>
      <c r="H143" s="88"/>
      <c r="I143" s="130">
        <f>I144*(1-I145/I144)</f>
        <v>244.57612967461898</v>
      </c>
      <c r="J143" s="22" t="s">
        <v>68</v>
      </c>
      <c r="K143" s="85" t="s">
        <v>246</v>
      </c>
    </row>
    <row r="144" spans="1:11" ht="18.75" x14ac:dyDescent="0.15">
      <c r="A144" s="30"/>
      <c r="B144" s="138"/>
      <c r="C144" s="133"/>
      <c r="D144" s="133"/>
      <c r="E144" s="106"/>
      <c r="F144" s="111"/>
      <c r="G144" s="128" t="s">
        <v>118</v>
      </c>
      <c r="H144" s="88"/>
      <c r="I144" s="108">
        <f>('PMS(input)'!F$74+2*'PMS(input)'!F$77+2*'PMS(input)'!F23)/1000*PI()*'PMS(input)'!F11</f>
        <v>244.57612967461898</v>
      </c>
      <c r="J144" s="86" t="s">
        <v>68</v>
      </c>
      <c r="K144" s="85" t="s">
        <v>247</v>
      </c>
    </row>
    <row r="145" spans="1:11" ht="28.5" x14ac:dyDescent="0.15">
      <c r="A145" s="30"/>
      <c r="B145" s="138"/>
      <c r="C145" s="133"/>
      <c r="D145" s="133"/>
      <c r="E145" s="106"/>
      <c r="F145" s="112"/>
      <c r="G145" s="128" t="s">
        <v>88</v>
      </c>
      <c r="H145" s="88"/>
      <c r="I145" s="108">
        <f>'PMS(input)'!F35</f>
        <v>0</v>
      </c>
      <c r="J145" s="86" t="s">
        <v>68</v>
      </c>
      <c r="K145" s="85" t="s">
        <v>248</v>
      </c>
    </row>
    <row r="146" spans="1:11" ht="18.75" customHeight="1" x14ac:dyDescent="0.15">
      <c r="A146" s="30"/>
      <c r="B146" s="138"/>
      <c r="C146" s="133"/>
      <c r="D146" s="133"/>
      <c r="E146" s="106"/>
      <c r="F146" s="307" t="s">
        <v>180</v>
      </c>
      <c r="G146" s="309"/>
      <c r="H146" s="88"/>
      <c r="I146" s="140">
        <f>ROUNDUP(I147*(1-I148*(1-I149)),0)</f>
        <v>420</v>
      </c>
      <c r="J146" s="141" t="s">
        <v>71</v>
      </c>
      <c r="K146" s="85" t="s">
        <v>249</v>
      </c>
    </row>
    <row r="147" spans="1:11" ht="18.75" x14ac:dyDescent="0.15">
      <c r="A147" s="30"/>
      <c r="B147" s="138"/>
      <c r="C147" s="133"/>
      <c r="D147" s="133"/>
      <c r="E147" s="106"/>
      <c r="F147" s="121"/>
      <c r="G147" s="128" t="s">
        <v>179</v>
      </c>
      <c r="H147" s="88"/>
      <c r="I147" s="108">
        <f>'PMS(input)'!F$61</f>
        <v>647</v>
      </c>
      <c r="J147" s="109" t="s">
        <v>71</v>
      </c>
      <c r="K147" s="85" t="s">
        <v>92</v>
      </c>
    </row>
    <row r="148" spans="1:11" ht="28.5" x14ac:dyDescent="0.15">
      <c r="A148" s="30"/>
      <c r="B148" s="138"/>
      <c r="C148" s="133"/>
      <c r="D148" s="133"/>
      <c r="E148" s="106"/>
      <c r="F148" s="121"/>
      <c r="G148" s="128" t="s">
        <v>102</v>
      </c>
      <c r="H148" s="88"/>
      <c r="I148" s="114">
        <f>'PMS(input)'!F66</f>
        <v>0.39</v>
      </c>
      <c r="J148" s="109" t="s">
        <v>90</v>
      </c>
      <c r="K148" s="85" t="s">
        <v>250</v>
      </c>
    </row>
    <row r="149" spans="1:11" ht="28.5" x14ac:dyDescent="0.15">
      <c r="A149" s="30"/>
      <c r="B149" s="138"/>
      <c r="C149" s="133"/>
      <c r="D149" s="133"/>
      <c r="E149" s="106"/>
      <c r="F149" s="112"/>
      <c r="G149" s="128" t="s">
        <v>100</v>
      </c>
      <c r="H149" s="88"/>
      <c r="I149" s="114">
        <f>('PMS(input)'!F$56-'PMS(input)'!F$55)/'PMS(input)'!F$55</f>
        <v>0.10000000000000009</v>
      </c>
      <c r="J149" s="109" t="s">
        <v>90</v>
      </c>
      <c r="K149" s="85" t="s">
        <v>101</v>
      </c>
    </row>
    <row r="150" spans="1:11" ht="18.75" customHeight="1" x14ac:dyDescent="0.15">
      <c r="A150" s="30"/>
      <c r="B150" s="138"/>
      <c r="C150" s="133"/>
      <c r="D150" s="133"/>
      <c r="E150" s="99"/>
      <c r="F150" s="310" t="s">
        <v>366</v>
      </c>
      <c r="G150" s="309"/>
      <c r="H150" s="88"/>
      <c r="I150" s="108">
        <f>'PMS(input)'!F47</f>
        <v>4348</v>
      </c>
      <c r="J150" s="109" t="s">
        <v>78</v>
      </c>
      <c r="K150" s="85" t="s">
        <v>374</v>
      </c>
    </row>
    <row r="151" spans="1:11" ht="31.5" customHeight="1" x14ac:dyDescent="0.15">
      <c r="A151" s="30"/>
      <c r="B151" s="138"/>
      <c r="C151" s="133"/>
      <c r="D151" s="133"/>
      <c r="E151" s="307" t="s">
        <v>258</v>
      </c>
      <c r="F151" s="308"/>
      <c r="G151" s="309"/>
      <c r="H151" s="88"/>
      <c r="I151" s="130">
        <f>I152*I155*3600*I159/1000000000</f>
        <v>1607.8865218797678</v>
      </c>
      <c r="J151" s="3" t="s">
        <v>69</v>
      </c>
      <c r="K151" s="85" t="s">
        <v>251</v>
      </c>
    </row>
    <row r="152" spans="1:11" ht="18.75" customHeight="1" x14ac:dyDescent="0.15">
      <c r="A152" s="30"/>
      <c r="B152" s="138"/>
      <c r="C152" s="133"/>
      <c r="D152" s="133"/>
      <c r="E152" s="106"/>
      <c r="F152" s="307" t="s">
        <v>312</v>
      </c>
      <c r="G152" s="268"/>
      <c r="H152" s="88"/>
      <c r="I152" s="130">
        <f>I153*(1-I154/I153)</f>
        <v>244.57612967461898</v>
      </c>
      <c r="J152" s="22" t="s">
        <v>68</v>
      </c>
      <c r="K152" s="85" t="s">
        <v>252</v>
      </c>
    </row>
    <row r="153" spans="1:11" ht="18.75" x14ac:dyDescent="0.15">
      <c r="A153" s="30"/>
      <c r="B153" s="138"/>
      <c r="C153" s="133"/>
      <c r="D153" s="133"/>
      <c r="E153" s="106"/>
      <c r="F153" s="111"/>
      <c r="G153" s="128" t="s">
        <v>118</v>
      </c>
      <c r="H153" s="88"/>
      <c r="I153" s="108">
        <f>('PMS(input)'!F$74+2*'PMS(input)'!F$77+2*'PMS(input)'!F24)/1000*PI()*'PMS(input)'!F12</f>
        <v>244.57612967461898</v>
      </c>
      <c r="J153" s="86" t="s">
        <v>68</v>
      </c>
      <c r="K153" s="85" t="s">
        <v>253</v>
      </c>
    </row>
    <row r="154" spans="1:11" ht="28.5" x14ac:dyDescent="0.15">
      <c r="A154" s="30"/>
      <c r="B154" s="138"/>
      <c r="C154" s="133"/>
      <c r="D154" s="133"/>
      <c r="E154" s="106"/>
      <c r="F154" s="112"/>
      <c r="G154" s="128" t="s">
        <v>88</v>
      </c>
      <c r="H154" s="88"/>
      <c r="I154" s="108">
        <f>'PMS(input)'!F36</f>
        <v>0</v>
      </c>
      <c r="J154" s="86" t="s">
        <v>68</v>
      </c>
      <c r="K154" s="85" t="s">
        <v>254</v>
      </c>
    </row>
    <row r="155" spans="1:11" ht="18.75" customHeight="1" x14ac:dyDescent="0.15">
      <c r="A155" s="30"/>
      <c r="B155" s="138"/>
      <c r="C155" s="133"/>
      <c r="D155" s="133"/>
      <c r="E155" s="106"/>
      <c r="F155" s="307" t="s">
        <v>180</v>
      </c>
      <c r="G155" s="309"/>
      <c r="H155" s="88"/>
      <c r="I155" s="140">
        <f>ROUNDUP(I156*(1-I157*(1-I158)),0)</f>
        <v>420</v>
      </c>
      <c r="J155" s="141" t="s">
        <v>71</v>
      </c>
      <c r="K155" s="85" t="s">
        <v>255</v>
      </c>
    </row>
    <row r="156" spans="1:11" ht="18.75" x14ac:dyDescent="0.15">
      <c r="A156" s="30"/>
      <c r="B156" s="138"/>
      <c r="C156" s="133"/>
      <c r="D156" s="133"/>
      <c r="E156" s="106"/>
      <c r="F156" s="121"/>
      <c r="G156" s="128" t="s">
        <v>179</v>
      </c>
      <c r="H156" s="88"/>
      <c r="I156" s="108">
        <f>'PMS(input)'!F$61</f>
        <v>647</v>
      </c>
      <c r="J156" s="109" t="s">
        <v>71</v>
      </c>
      <c r="K156" s="85" t="s">
        <v>92</v>
      </c>
    </row>
    <row r="157" spans="1:11" ht="28.5" x14ac:dyDescent="0.15">
      <c r="A157" s="30"/>
      <c r="B157" s="138"/>
      <c r="C157" s="133"/>
      <c r="D157" s="133"/>
      <c r="E157" s="106"/>
      <c r="F157" s="121"/>
      <c r="G157" s="128" t="s">
        <v>102</v>
      </c>
      <c r="H157" s="88"/>
      <c r="I157" s="114">
        <f>'PMS(input)'!F67</f>
        <v>0.39</v>
      </c>
      <c r="J157" s="109" t="s">
        <v>90</v>
      </c>
      <c r="K157" s="85" t="s">
        <v>256</v>
      </c>
    </row>
    <row r="158" spans="1:11" ht="28.5" x14ac:dyDescent="0.15">
      <c r="A158" s="30"/>
      <c r="B158" s="138"/>
      <c r="C158" s="133"/>
      <c r="D158" s="133"/>
      <c r="E158" s="106"/>
      <c r="F158" s="112"/>
      <c r="G158" s="128" t="s">
        <v>100</v>
      </c>
      <c r="H158" s="88"/>
      <c r="I158" s="114">
        <f>('PMS(input)'!F$56-'PMS(input)'!F$55)/'PMS(input)'!F$55</f>
        <v>0.10000000000000009</v>
      </c>
      <c r="J158" s="109" t="s">
        <v>90</v>
      </c>
      <c r="K158" s="85" t="s">
        <v>101</v>
      </c>
    </row>
    <row r="159" spans="1:11" ht="18.75" customHeight="1" x14ac:dyDescent="0.15">
      <c r="A159" s="30"/>
      <c r="B159" s="138"/>
      <c r="C159" s="133"/>
      <c r="D159" s="133"/>
      <c r="E159" s="99"/>
      <c r="F159" s="310" t="s">
        <v>366</v>
      </c>
      <c r="G159" s="309"/>
      <c r="H159" s="88"/>
      <c r="I159" s="108">
        <f>'PMS(input)'!F48</f>
        <v>4348</v>
      </c>
      <c r="J159" s="109" t="s">
        <v>78</v>
      </c>
      <c r="K159" s="85" t="s">
        <v>373</v>
      </c>
    </row>
    <row r="160" spans="1:11" ht="37.5" customHeight="1" x14ac:dyDescent="0.15">
      <c r="A160" s="30"/>
      <c r="B160" s="138"/>
      <c r="C160" s="133"/>
      <c r="D160" s="133"/>
      <c r="E160" s="307" t="s">
        <v>259</v>
      </c>
      <c r="F160" s="308"/>
      <c r="G160" s="309"/>
      <c r="H160" s="88"/>
      <c r="I160" s="130">
        <f>I161*I164*3600*I168/1000000000</f>
        <v>1607.8865218797678</v>
      </c>
      <c r="J160" s="3" t="s">
        <v>69</v>
      </c>
      <c r="K160" s="85" t="s">
        <v>260</v>
      </c>
    </row>
    <row r="161" spans="1:11" ht="18.75" customHeight="1" x14ac:dyDescent="0.15">
      <c r="A161" s="30"/>
      <c r="B161" s="138"/>
      <c r="C161" s="133"/>
      <c r="D161" s="133"/>
      <c r="E161" s="106"/>
      <c r="F161" s="307" t="s">
        <v>312</v>
      </c>
      <c r="G161" s="268"/>
      <c r="H161" s="88"/>
      <c r="I161" s="130">
        <f>I162*(1-I163/I162)</f>
        <v>244.57612967461898</v>
      </c>
      <c r="J161" s="22" t="s">
        <v>68</v>
      </c>
      <c r="K161" s="85" t="s">
        <v>261</v>
      </c>
    </row>
    <row r="162" spans="1:11" ht="22.5" customHeight="1" x14ac:dyDescent="0.15">
      <c r="A162" s="30"/>
      <c r="B162" s="138"/>
      <c r="C162" s="133"/>
      <c r="D162" s="133"/>
      <c r="E162" s="106"/>
      <c r="F162" s="111"/>
      <c r="G162" s="128" t="s">
        <v>118</v>
      </c>
      <c r="H162" s="88"/>
      <c r="I162" s="108">
        <f>('PMS(input)'!F$74+2*'PMS(input)'!F$77+2*'PMS(input)'!F25)/1000*PI()*'PMS(input)'!F13</f>
        <v>244.57612967461898</v>
      </c>
      <c r="J162" s="86" t="s">
        <v>68</v>
      </c>
      <c r="K162" s="85" t="s">
        <v>262</v>
      </c>
    </row>
    <row r="163" spans="1:11" ht="28.5" x14ac:dyDescent="0.15">
      <c r="A163" s="30"/>
      <c r="B163" s="138"/>
      <c r="C163" s="133"/>
      <c r="D163" s="133"/>
      <c r="E163" s="106"/>
      <c r="F163" s="112"/>
      <c r="G163" s="128" t="s">
        <v>88</v>
      </c>
      <c r="H163" s="88"/>
      <c r="I163" s="108">
        <f>'PMS(input)'!F37</f>
        <v>0</v>
      </c>
      <c r="J163" s="86" t="s">
        <v>68</v>
      </c>
      <c r="K163" s="85" t="s">
        <v>263</v>
      </c>
    </row>
    <row r="164" spans="1:11" ht="18.75" customHeight="1" x14ac:dyDescent="0.15">
      <c r="A164" s="30"/>
      <c r="B164" s="138"/>
      <c r="C164" s="133"/>
      <c r="D164" s="133"/>
      <c r="E164" s="106"/>
      <c r="F164" s="307" t="s">
        <v>180</v>
      </c>
      <c r="G164" s="309"/>
      <c r="H164" s="88"/>
      <c r="I164" s="140">
        <f>ROUNDUP(I165*(1-I166*(1-I167)),0)</f>
        <v>420</v>
      </c>
      <c r="J164" s="141" t="s">
        <v>71</v>
      </c>
      <c r="K164" s="85" t="s">
        <v>264</v>
      </c>
    </row>
    <row r="165" spans="1:11" ht="18.75" x14ac:dyDescent="0.15">
      <c r="A165" s="30"/>
      <c r="B165" s="138"/>
      <c r="C165" s="133"/>
      <c r="D165" s="133"/>
      <c r="E165" s="106"/>
      <c r="F165" s="121"/>
      <c r="G165" s="128" t="s">
        <v>179</v>
      </c>
      <c r="H165" s="88"/>
      <c r="I165" s="108">
        <f>'PMS(input)'!F$61</f>
        <v>647</v>
      </c>
      <c r="J165" s="109" t="s">
        <v>71</v>
      </c>
      <c r="K165" s="85" t="s">
        <v>92</v>
      </c>
    </row>
    <row r="166" spans="1:11" ht="28.5" x14ac:dyDescent="0.15">
      <c r="A166" s="30"/>
      <c r="B166" s="138"/>
      <c r="C166" s="133"/>
      <c r="D166" s="133"/>
      <c r="E166" s="106"/>
      <c r="F166" s="121"/>
      <c r="G166" s="128" t="s">
        <v>102</v>
      </c>
      <c r="H166" s="88"/>
      <c r="I166" s="114">
        <f>'PMS(input)'!F68</f>
        <v>0.39</v>
      </c>
      <c r="J166" s="109" t="s">
        <v>90</v>
      </c>
      <c r="K166" s="85" t="s">
        <v>265</v>
      </c>
    </row>
    <row r="167" spans="1:11" ht="28.5" x14ac:dyDescent="0.15">
      <c r="A167" s="30"/>
      <c r="B167" s="138"/>
      <c r="C167" s="133"/>
      <c r="D167" s="133"/>
      <c r="E167" s="106"/>
      <c r="F167" s="112"/>
      <c r="G167" s="128" t="s">
        <v>100</v>
      </c>
      <c r="H167" s="88"/>
      <c r="I167" s="114">
        <f>('PMS(input)'!F$56-'PMS(input)'!F$55)/'PMS(input)'!F$55</f>
        <v>0.10000000000000009</v>
      </c>
      <c r="J167" s="109" t="s">
        <v>90</v>
      </c>
      <c r="K167" s="85" t="s">
        <v>101</v>
      </c>
    </row>
    <row r="168" spans="1:11" ht="18.75" customHeight="1" x14ac:dyDescent="0.15">
      <c r="A168" s="30"/>
      <c r="B168" s="138"/>
      <c r="C168" s="133"/>
      <c r="D168" s="133"/>
      <c r="E168" s="99"/>
      <c r="F168" s="310" t="s">
        <v>366</v>
      </c>
      <c r="G168" s="309"/>
      <c r="H168" s="88"/>
      <c r="I168" s="108">
        <f>'PMS(input)'!F49</f>
        <v>4348</v>
      </c>
      <c r="J168" s="109" t="s">
        <v>78</v>
      </c>
      <c r="K168" s="85" t="s">
        <v>372</v>
      </c>
    </row>
    <row r="169" spans="1:11" ht="30.75" customHeight="1" x14ac:dyDescent="0.15">
      <c r="A169" s="30"/>
      <c r="B169" s="138"/>
      <c r="C169" s="133"/>
      <c r="D169" s="133"/>
      <c r="E169" s="307" t="s">
        <v>266</v>
      </c>
      <c r="F169" s="308"/>
      <c r="G169" s="309"/>
      <c r="H169" s="88"/>
      <c r="I169" s="130">
        <f>I170*I173*3600*I177/1000000000</f>
        <v>618.67042598323235</v>
      </c>
      <c r="J169" s="3" t="s">
        <v>69</v>
      </c>
      <c r="K169" s="85" t="s">
        <v>267</v>
      </c>
    </row>
    <row r="170" spans="1:11" ht="18.75" customHeight="1" x14ac:dyDescent="0.15">
      <c r="A170" s="30"/>
      <c r="B170" s="138"/>
      <c r="C170" s="133"/>
      <c r="D170" s="133"/>
      <c r="E170" s="106"/>
      <c r="F170" s="307" t="s">
        <v>312</v>
      </c>
      <c r="G170" s="268"/>
      <c r="H170" s="88"/>
      <c r="I170" s="130">
        <f>I171*(1-I172/I171)</f>
        <v>67.409153568076192</v>
      </c>
      <c r="J170" s="22" t="s">
        <v>68</v>
      </c>
      <c r="K170" s="85" t="s">
        <v>268</v>
      </c>
    </row>
    <row r="171" spans="1:11" ht="26.25" customHeight="1" x14ac:dyDescent="0.15">
      <c r="A171" s="30"/>
      <c r="B171" s="138"/>
      <c r="C171" s="133"/>
      <c r="D171" s="133"/>
      <c r="E171" s="106"/>
      <c r="F171" s="111"/>
      <c r="G171" s="128" t="s">
        <v>118</v>
      </c>
      <c r="H171" s="88"/>
      <c r="I171" s="108">
        <f>('PMS(input)'!F$75+2*'PMS(input)'!F$77+2*'PMS(input)'!F26)/1000*PI()*'PMS(input)'!F14</f>
        <v>67.409153568076192</v>
      </c>
      <c r="J171" s="86" t="s">
        <v>68</v>
      </c>
      <c r="K171" s="85" t="s">
        <v>269</v>
      </c>
    </row>
    <row r="172" spans="1:11" ht="28.5" x14ac:dyDescent="0.15">
      <c r="A172" s="30"/>
      <c r="B172" s="138"/>
      <c r="C172" s="133"/>
      <c r="D172" s="133"/>
      <c r="E172" s="106"/>
      <c r="F172" s="112"/>
      <c r="G172" s="128" t="s">
        <v>88</v>
      </c>
      <c r="H172" s="88"/>
      <c r="I172" s="108">
        <f>'PMS(input)'!F38</f>
        <v>0</v>
      </c>
      <c r="J172" s="86" t="s">
        <v>68</v>
      </c>
      <c r="K172" s="85" t="s">
        <v>270</v>
      </c>
    </row>
    <row r="173" spans="1:11" ht="18.75" customHeight="1" x14ac:dyDescent="0.15">
      <c r="A173" s="30"/>
      <c r="B173" s="138"/>
      <c r="C173" s="133"/>
      <c r="D173" s="133"/>
      <c r="E173" s="106"/>
      <c r="F173" s="307" t="s">
        <v>180</v>
      </c>
      <c r="G173" s="309"/>
      <c r="H173" s="88"/>
      <c r="I173" s="140">
        <f>ROUNDUP(I174*(1-I175*(1-I176)),0)</f>
        <v>420</v>
      </c>
      <c r="J173" s="141" t="s">
        <v>71</v>
      </c>
      <c r="K173" s="85" t="s">
        <v>271</v>
      </c>
    </row>
    <row r="174" spans="1:11" ht="18.75" x14ac:dyDescent="0.15">
      <c r="A174" s="30"/>
      <c r="B174" s="138"/>
      <c r="C174" s="133"/>
      <c r="D174" s="133"/>
      <c r="E174" s="106"/>
      <c r="F174" s="121"/>
      <c r="G174" s="128" t="s">
        <v>179</v>
      </c>
      <c r="H174" s="88"/>
      <c r="I174" s="108">
        <f>'PMS(input)'!F$61</f>
        <v>647</v>
      </c>
      <c r="J174" s="109" t="s">
        <v>71</v>
      </c>
      <c r="K174" s="85" t="s">
        <v>92</v>
      </c>
    </row>
    <row r="175" spans="1:11" ht="28.5" x14ac:dyDescent="0.15">
      <c r="A175" s="30"/>
      <c r="B175" s="138"/>
      <c r="C175" s="133"/>
      <c r="D175" s="133"/>
      <c r="E175" s="106"/>
      <c r="F175" s="121"/>
      <c r="G175" s="128" t="s">
        <v>102</v>
      </c>
      <c r="H175" s="88"/>
      <c r="I175" s="114">
        <f>'PMS(input)'!F69</f>
        <v>0.39</v>
      </c>
      <c r="J175" s="109" t="s">
        <v>90</v>
      </c>
      <c r="K175" s="85" t="s">
        <v>272</v>
      </c>
    </row>
    <row r="176" spans="1:11" ht="28.5" x14ac:dyDescent="0.15">
      <c r="A176" s="30"/>
      <c r="B176" s="138"/>
      <c r="C176" s="133"/>
      <c r="D176" s="133"/>
      <c r="E176" s="106"/>
      <c r="F176" s="112"/>
      <c r="G176" s="128" t="s">
        <v>100</v>
      </c>
      <c r="H176" s="88"/>
      <c r="I176" s="114">
        <f>('PMS(input)'!F$56-'PMS(input)'!F$55)/'PMS(input)'!F$55</f>
        <v>0.10000000000000009</v>
      </c>
      <c r="J176" s="109" t="s">
        <v>90</v>
      </c>
      <c r="K176" s="85" t="s">
        <v>101</v>
      </c>
    </row>
    <row r="177" spans="1:11" ht="18.75" customHeight="1" x14ac:dyDescent="0.15">
      <c r="A177" s="30"/>
      <c r="B177" s="138"/>
      <c r="C177" s="133"/>
      <c r="D177" s="133"/>
      <c r="E177" s="99"/>
      <c r="F177" s="310" t="s">
        <v>366</v>
      </c>
      <c r="G177" s="309"/>
      <c r="H177" s="88"/>
      <c r="I177" s="108">
        <f>'PMS(input)'!F50</f>
        <v>6070</v>
      </c>
      <c r="J177" s="109" t="s">
        <v>78</v>
      </c>
      <c r="K177" s="85" t="s">
        <v>371</v>
      </c>
    </row>
    <row r="178" spans="1:11" ht="31.5" customHeight="1" x14ac:dyDescent="0.15">
      <c r="A178" s="30"/>
      <c r="B178" s="138"/>
      <c r="C178" s="133"/>
      <c r="D178" s="133"/>
      <c r="E178" s="307" t="s">
        <v>273</v>
      </c>
      <c r="F178" s="308"/>
      <c r="G178" s="309"/>
      <c r="H178" s="88"/>
      <c r="I178" s="130">
        <f>I179*I182*3600*I186/1000000000</f>
        <v>618.67042598323235</v>
      </c>
      <c r="J178" s="3" t="s">
        <v>69</v>
      </c>
      <c r="K178" s="85" t="s">
        <v>274</v>
      </c>
    </row>
    <row r="179" spans="1:11" ht="18.75" customHeight="1" x14ac:dyDescent="0.15">
      <c r="A179" s="30"/>
      <c r="B179" s="138"/>
      <c r="C179" s="133"/>
      <c r="D179" s="133"/>
      <c r="E179" s="106"/>
      <c r="F179" s="307" t="s">
        <v>312</v>
      </c>
      <c r="G179" s="268"/>
      <c r="H179" s="88"/>
      <c r="I179" s="130">
        <f>I180*(1-I181/I180)</f>
        <v>67.409153568076192</v>
      </c>
      <c r="J179" s="22" t="s">
        <v>68</v>
      </c>
      <c r="K179" s="85" t="s">
        <v>275</v>
      </c>
    </row>
    <row r="180" spans="1:11" ht="26.25" customHeight="1" x14ac:dyDescent="0.15">
      <c r="A180" s="30"/>
      <c r="B180" s="138"/>
      <c r="C180" s="133"/>
      <c r="D180" s="133"/>
      <c r="E180" s="106"/>
      <c r="F180" s="111"/>
      <c r="G180" s="128" t="s">
        <v>118</v>
      </c>
      <c r="H180" s="88"/>
      <c r="I180" s="108">
        <f>('PMS(input)'!F$75+2*'PMS(input)'!F$77+2*'PMS(input)'!F27)/1000*PI()*'PMS(input)'!F15</f>
        <v>67.409153568076192</v>
      </c>
      <c r="J180" s="86" t="s">
        <v>68</v>
      </c>
      <c r="K180" s="85" t="s">
        <v>182</v>
      </c>
    </row>
    <row r="181" spans="1:11" ht="28.5" x14ac:dyDescent="0.15">
      <c r="A181" s="30"/>
      <c r="B181" s="138"/>
      <c r="C181" s="133"/>
      <c r="D181" s="133"/>
      <c r="E181" s="106"/>
      <c r="F181" s="112"/>
      <c r="G181" s="128" t="s">
        <v>88</v>
      </c>
      <c r="H181" s="88"/>
      <c r="I181" s="108">
        <f>'PMS(input)'!F39</f>
        <v>0</v>
      </c>
      <c r="J181" s="86" t="s">
        <v>68</v>
      </c>
      <c r="K181" s="85" t="s">
        <v>183</v>
      </c>
    </row>
    <row r="182" spans="1:11" ht="18.75" customHeight="1" x14ac:dyDescent="0.15">
      <c r="A182" s="30"/>
      <c r="B182" s="138"/>
      <c r="C182" s="133"/>
      <c r="D182" s="133"/>
      <c r="E182" s="106"/>
      <c r="F182" s="307" t="s">
        <v>180</v>
      </c>
      <c r="G182" s="309"/>
      <c r="H182" s="88"/>
      <c r="I182" s="140">
        <f>ROUNDUP(I183*(1-I184*(1-I185)),0)</f>
        <v>420</v>
      </c>
      <c r="J182" s="141" t="s">
        <v>71</v>
      </c>
      <c r="K182" s="85" t="s">
        <v>276</v>
      </c>
    </row>
    <row r="183" spans="1:11" ht="18.75" x14ac:dyDescent="0.15">
      <c r="A183" s="30"/>
      <c r="B183" s="138"/>
      <c r="C183" s="133"/>
      <c r="D183" s="133"/>
      <c r="E183" s="106"/>
      <c r="F183" s="121"/>
      <c r="G183" s="128" t="s">
        <v>179</v>
      </c>
      <c r="H183" s="88"/>
      <c r="I183" s="108">
        <f>'PMS(input)'!F$61</f>
        <v>647</v>
      </c>
      <c r="J183" s="109" t="s">
        <v>71</v>
      </c>
      <c r="K183" s="85" t="s">
        <v>92</v>
      </c>
    </row>
    <row r="184" spans="1:11" ht="28.5" x14ac:dyDescent="0.15">
      <c r="A184" s="30"/>
      <c r="B184" s="138"/>
      <c r="C184" s="133"/>
      <c r="D184" s="133"/>
      <c r="E184" s="106"/>
      <c r="F184" s="121"/>
      <c r="G184" s="128" t="s">
        <v>102</v>
      </c>
      <c r="H184" s="88"/>
      <c r="I184" s="114">
        <f>'PMS(input)'!F70</f>
        <v>0.39</v>
      </c>
      <c r="J184" s="109" t="s">
        <v>90</v>
      </c>
      <c r="K184" s="85" t="s">
        <v>277</v>
      </c>
    </row>
    <row r="185" spans="1:11" ht="28.5" x14ac:dyDescent="0.15">
      <c r="A185" s="30"/>
      <c r="B185" s="138"/>
      <c r="C185" s="133"/>
      <c r="D185" s="133"/>
      <c r="E185" s="106"/>
      <c r="F185" s="112"/>
      <c r="G185" s="128" t="s">
        <v>100</v>
      </c>
      <c r="H185" s="88"/>
      <c r="I185" s="114">
        <f>('PMS(input)'!F$56-'PMS(input)'!F$55)/'PMS(input)'!F$55</f>
        <v>0.10000000000000009</v>
      </c>
      <c r="J185" s="109" t="s">
        <v>90</v>
      </c>
      <c r="K185" s="85" t="s">
        <v>101</v>
      </c>
    </row>
    <row r="186" spans="1:11" ht="18.75" customHeight="1" x14ac:dyDescent="0.15">
      <c r="A186" s="30"/>
      <c r="B186" s="138"/>
      <c r="C186" s="133"/>
      <c r="D186" s="133"/>
      <c r="E186" s="99"/>
      <c r="F186" s="310" t="s">
        <v>366</v>
      </c>
      <c r="G186" s="309"/>
      <c r="H186" s="88"/>
      <c r="I186" s="108">
        <f>'PMS(input)'!F51</f>
        <v>6070</v>
      </c>
      <c r="J186" s="109" t="s">
        <v>78</v>
      </c>
      <c r="K186" s="85" t="s">
        <v>370</v>
      </c>
    </row>
    <row r="187" spans="1:11" ht="27.75" customHeight="1" x14ac:dyDescent="0.15">
      <c r="A187" s="30"/>
      <c r="B187" s="138"/>
      <c r="C187" s="133"/>
      <c r="D187" s="133"/>
      <c r="E187" s="307" t="s">
        <v>278</v>
      </c>
      <c r="F187" s="308"/>
      <c r="G187" s="309"/>
      <c r="H187" s="88"/>
      <c r="I187" s="130">
        <f>I188*I191*3600*I195/1000000000</f>
        <v>618.67042598323235</v>
      </c>
      <c r="J187" s="3" t="s">
        <v>69</v>
      </c>
      <c r="K187" s="85" t="s">
        <v>279</v>
      </c>
    </row>
    <row r="188" spans="1:11" ht="18.75" customHeight="1" x14ac:dyDescent="0.15">
      <c r="A188" s="30"/>
      <c r="B188" s="138"/>
      <c r="C188" s="133"/>
      <c r="D188" s="133"/>
      <c r="E188" s="106"/>
      <c r="F188" s="307" t="s">
        <v>312</v>
      </c>
      <c r="G188" s="268"/>
      <c r="H188" s="88"/>
      <c r="I188" s="130">
        <f>I189*(1-I190/I189)</f>
        <v>67.409153568076192</v>
      </c>
      <c r="J188" s="22" t="s">
        <v>68</v>
      </c>
      <c r="K188" s="85" t="s">
        <v>280</v>
      </c>
    </row>
    <row r="189" spans="1:11" ht="18.75" x14ac:dyDescent="0.15">
      <c r="A189" s="30"/>
      <c r="B189" s="138"/>
      <c r="C189" s="133"/>
      <c r="D189" s="133"/>
      <c r="E189" s="106"/>
      <c r="F189" s="111"/>
      <c r="G189" s="128" t="s">
        <v>118</v>
      </c>
      <c r="H189" s="88"/>
      <c r="I189" s="108">
        <f>('PMS(input)'!F$75+2*'PMS(input)'!F$77+2*'PMS(input)'!F28)/1000*PI()*'PMS(input)'!F16</f>
        <v>67.409153568076192</v>
      </c>
      <c r="J189" s="86" t="s">
        <v>68</v>
      </c>
      <c r="K189" s="85" t="s">
        <v>187</v>
      </c>
    </row>
    <row r="190" spans="1:11" ht="28.5" x14ac:dyDescent="0.15">
      <c r="A190" s="30"/>
      <c r="B190" s="138"/>
      <c r="C190" s="133"/>
      <c r="D190" s="133"/>
      <c r="E190" s="106"/>
      <c r="F190" s="112"/>
      <c r="G190" s="128" t="s">
        <v>88</v>
      </c>
      <c r="H190" s="88"/>
      <c r="I190" s="108">
        <f>'PMS(input)'!F40</f>
        <v>0</v>
      </c>
      <c r="J190" s="86" t="s">
        <v>68</v>
      </c>
      <c r="K190" s="85" t="s">
        <v>188</v>
      </c>
    </row>
    <row r="191" spans="1:11" ht="18.75" customHeight="1" x14ac:dyDescent="0.15">
      <c r="A191" s="30"/>
      <c r="B191" s="138"/>
      <c r="C191" s="133"/>
      <c r="D191" s="133"/>
      <c r="E191" s="106"/>
      <c r="F191" s="307" t="s">
        <v>180</v>
      </c>
      <c r="G191" s="309"/>
      <c r="H191" s="88"/>
      <c r="I191" s="140">
        <f>ROUNDUP(I192*(1-I193*(1-I194)),0)</f>
        <v>420</v>
      </c>
      <c r="J191" s="141" t="s">
        <v>71</v>
      </c>
      <c r="K191" s="85" t="s">
        <v>281</v>
      </c>
    </row>
    <row r="192" spans="1:11" ht="18.75" x14ac:dyDescent="0.15">
      <c r="A192" s="30"/>
      <c r="B192" s="138"/>
      <c r="C192" s="133"/>
      <c r="D192" s="133"/>
      <c r="E192" s="106"/>
      <c r="F192" s="121"/>
      <c r="G192" s="128" t="s">
        <v>179</v>
      </c>
      <c r="H192" s="88"/>
      <c r="I192" s="108">
        <f>'PMS(input)'!F$61</f>
        <v>647</v>
      </c>
      <c r="J192" s="109" t="s">
        <v>71</v>
      </c>
      <c r="K192" s="85" t="s">
        <v>92</v>
      </c>
    </row>
    <row r="193" spans="1:11" ht="28.5" x14ac:dyDescent="0.15">
      <c r="A193" s="30"/>
      <c r="B193" s="138"/>
      <c r="C193" s="133"/>
      <c r="D193" s="133"/>
      <c r="E193" s="106"/>
      <c r="F193" s="121"/>
      <c r="G193" s="128" t="s">
        <v>102</v>
      </c>
      <c r="H193" s="88"/>
      <c r="I193" s="114">
        <f>'PMS(input)'!F71</f>
        <v>0.39</v>
      </c>
      <c r="J193" s="109" t="s">
        <v>90</v>
      </c>
      <c r="K193" s="85" t="s">
        <v>282</v>
      </c>
    </row>
    <row r="194" spans="1:11" ht="28.5" x14ac:dyDescent="0.15">
      <c r="A194" s="30"/>
      <c r="B194" s="138"/>
      <c r="C194" s="133"/>
      <c r="D194" s="133"/>
      <c r="E194" s="106"/>
      <c r="F194" s="112"/>
      <c r="G194" s="128" t="s">
        <v>100</v>
      </c>
      <c r="H194" s="88"/>
      <c r="I194" s="114">
        <f>('PMS(input)'!F$56-'PMS(input)'!F$55)/'PMS(input)'!F$55</f>
        <v>0.10000000000000009</v>
      </c>
      <c r="J194" s="109" t="s">
        <v>90</v>
      </c>
      <c r="K194" s="85" t="s">
        <v>101</v>
      </c>
    </row>
    <row r="195" spans="1:11" ht="18.75" customHeight="1" x14ac:dyDescent="0.15">
      <c r="A195" s="30"/>
      <c r="B195" s="138"/>
      <c r="C195" s="133"/>
      <c r="D195" s="133"/>
      <c r="E195" s="99"/>
      <c r="F195" s="310" t="s">
        <v>366</v>
      </c>
      <c r="G195" s="309"/>
      <c r="H195" s="88"/>
      <c r="I195" s="108">
        <f>'PMS(input)'!F52</f>
        <v>6070</v>
      </c>
      <c r="J195" s="109" t="s">
        <v>78</v>
      </c>
      <c r="K195" s="85" t="s">
        <v>369</v>
      </c>
    </row>
    <row r="196" spans="1:11" ht="29.25" customHeight="1" x14ac:dyDescent="0.15">
      <c r="A196" s="30"/>
      <c r="B196" s="138"/>
      <c r="C196" s="133"/>
      <c r="D196" s="133"/>
      <c r="E196" s="307" t="s">
        <v>283</v>
      </c>
      <c r="F196" s="308"/>
      <c r="G196" s="309"/>
      <c r="H196" s="88"/>
      <c r="I196" s="130">
        <f>I197*I200*3600*I204/1000000000</f>
        <v>618.67042598323235</v>
      </c>
      <c r="J196" s="3" t="s">
        <v>69</v>
      </c>
      <c r="K196" s="85" t="s">
        <v>284</v>
      </c>
    </row>
    <row r="197" spans="1:11" ht="18.75" customHeight="1" x14ac:dyDescent="0.15">
      <c r="A197" s="30"/>
      <c r="B197" s="138"/>
      <c r="C197" s="133"/>
      <c r="D197" s="133"/>
      <c r="E197" s="106"/>
      <c r="F197" s="307" t="s">
        <v>312</v>
      </c>
      <c r="G197" s="268"/>
      <c r="H197" s="88"/>
      <c r="I197" s="130">
        <f>I198*(1-I199/I198)</f>
        <v>67.409153568076192</v>
      </c>
      <c r="J197" s="22" t="s">
        <v>68</v>
      </c>
      <c r="K197" s="85" t="s">
        <v>285</v>
      </c>
    </row>
    <row r="198" spans="1:11" ht="18.75" x14ac:dyDescent="0.15">
      <c r="A198" s="30"/>
      <c r="B198" s="138"/>
      <c r="C198" s="133"/>
      <c r="D198" s="133"/>
      <c r="E198" s="106"/>
      <c r="F198" s="111"/>
      <c r="G198" s="128" t="s">
        <v>118</v>
      </c>
      <c r="H198" s="88"/>
      <c r="I198" s="108">
        <f>('PMS(input)'!F$75+2*'PMS(input)'!F$77+2*'PMS(input)'!F29)/1000*PI()*'PMS(input)'!F17</f>
        <v>67.409153568076192</v>
      </c>
      <c r="J198" s="86" t="s">
        <v>68</v>
      </c>
      <c r="K198" s="85" t="s">
        <v>286</v>
      </c>
    </row>
    <row r="199" spans="1:11" ht="28.5" x14ac:dyDescent="0.15">
      <c r="A199" s="30"/>
      <c r="B199" s="138"/>
      <c r="C199" s="133"/>
      <c r="D199" s="133"/>
      <c r="E199" s="106"/>
      <c r="F199" s="112"/>
      <c r="G199" s="128" t="s">
        <v>88</v>
      </c>
      <c r="H199" s="88"/>
      <c r="I199" s="108">
        <f>'PMS(input)'!F41</f>
        <v>0</v>
      </c>
      <c r="J199" s="86" t="s">
        <v>68</v>
      </c>
      <c r="K199" s="85" t="s">
        <v>287</v>
      </c>
    </row>
    <row r="200" spans="1:11" ht="18.75" customHeight="1" x14ac:dyDescent="0.15">
      <c r="A200" s="30"/>
      <c r="B200" s="138"/>
      <c r="C200" s="133"/>
      <c r="D200" s="133"/>
      <c r="E200" s="106"/>
      <c r="F200" s="307" t="s">
        <v>180</v>
      </c>
      <c r="G200" s="309"/>
      <c r="H200" s="88"/>
      <c r="I200" s="140">
        <f>ROUNDUP(I201*(1-I202*(1-I203)),0)</f>
        <v>420</v>
      </c>
      <c r="J200" s="141" t="s">
        <v>71</v>
      </c>
      <c r="K200" s="85" t="s">
        <v>288</v>
      </c>
    </row>
    <row r="201" spans="1:11" ht="18.75" x14ac:dyDescent="0.15">
      <c r="A201" s="30"/>
      <c r="B201" s="138"/>
      <c r="C201" s="133"/>
      <c r="D201" s="133"/>
      <c r="E201" s="106"/>
      <c r="F201" s="121"/>
      <c r="G201" s="128" t="s">
        <v>179</v>
      </c>
      <c r="H201" s="88"/>
      <c r="I201" s="108">
        <f>'PMS(input)'!F$61</f>
        <v>647</v>
      </c>
      <c r="J201" s="109" t="s">
        <v>71</v>
      </c>
      <c r="K201" s="85" t="s">
        <v>92</v>
      </c>
    </row>
    <row r="202" spans="1:11" ht="28.5" x14ac:dyDescent="0.15">
      <c r="A202" s="30"/>
      <c r="B202" s="138"/>
      <c r="C202" s="133"/>
      <c r="D202" s="133"/>
      <c r="E202" s="106"/>
      <c r="F202" s="121"/>
      <c r="G202" s="128" t="s">
        <v>102</v>
      </c>
      <c r="H202" s="88"/>
      <c r="I202" s="114">
        <f>'PMS(input)'!F72</f>
        <v>0.39</v>
      </c>
      <c r="J202" s="109" t="s">
        <v>90</v>
      </c>
      <c r="K202" s="85" t="s">
        <v>289</v>
      </c>
    </row>
    <row r="203" spans="1:11" ht="28.5" x14ac:dyDescent="0.15">
      <c r="A203" s="30"/>
      <c r="B203" s="138"/>
      <c r="C203" s="133"/>
      <c r="D203" s="133"/>
      <c r="E203" s="106"/>
      <c r="F203" s="112"/>
      <c r="G203" s="128" t="s">
        <v>100</v>
      </c>
      <c r="H203" s="88"/>
      <c r="I203" s="114">
        <f>('PMS(input)'!F$56-'PMS(input)'!F$55)/'PMS(input)'!F$55</f>
        <v>0.10000000000000009</v>
      </c>
      <c r="J203" s="109" t="s">
        <v>90</v>
      </c>
      <c r="K203" s="85" t="s">
        <v>101</v>
      </c>
    </row>
    <row r="204" spans="1:11" ht="18.75" customHeight="1" x14ac:dyDescent="0.15">
      <c r="A204" s="30"/>
      <c r="B204" s="138"/>
      <c r="C204" s="133"/>
      <c r="D204" s="133"/>
      <c r="E204" s="99"/>
      <c r="F204" s="310" t="s">
        <v>366</v>
      </c>
      <c r="G204" s="309"/>
      <c r="H204" s="88"/>
      <c r="I204" s="108">
        <f>'PMS(input)'!F53</f>
        <v>6070</v>
      </c>
      <c r="J204" s="109" t="s">
        <v>78</v>
      </c>
      <c r="K204" s="85" t="s">
        <v>368</v>
      </c>
    </row>
    <row r="205" spans="1:11" ht="33.75" customHeight="1" x14ac:dyDescent="0.15">
      <c r="A205" s="30"/>
      <c r="B205" s="138"/>
      <c r="C205" s="133"/>
      <c r="D205" s="133"/>
      <c r="E205" s="307" t="s">
        <v>290</v>
      </c>
      <c r="F205" s="308"/>
      <c r="G205" s="309"/>
      <c r="H205" s="88"/>
      <c r="I205" s="130">
        <f>I206*I209*3600*I213/1000000000</f>
        <v>3534.9300566502443</v>
      </c>
      <c r="J205" s="3" t="s">
        <v>69</v>
      </c>
      <c r="K205" s="85" t="s">
        <v>291</v>
      </c>
    </row>
    <row r="206" spans="1:11" ht="18.75" customHeight="1" x14ac:dyDescent="0.15">
      <c r="A206" s="30"/>
      <c r="B206" s="138"/>
      <c r="C206" s="133"/>
      <c r="D206" s="133"/>
      <c r="E206" s="106"/>
      <c r="F206" s="307" t="s">
        <v>312</v>
      </c>
      <c r="G206" s="314"/>
      <c r="H206" s="88"/>
      <c r="I206" s="130">
        <f>I207*(1-I208/I207)</f>
        <v>385.15925933010863</v>
      </c>
      <c r="J206" s="22" t="s">
        <v>68</v>
      </c>
      <c r="K206" s="85" t="s">
        <v>292</v>
      </c>
    </row>
    <row r="207" spans="1:11" ht="18.75" x14ac:dyDescent="0.15">
      <c r="A207" s="30"/>
      <c r="B207" s="138"/>
      <c r="C207" s="133"/>
      <c r="D207" s="133"/>
      <c r="E207" s="106"/>
      <c r="F207" s="111"/>
      <c r="G207" s="128" t="s">
        <v>118</v>
      </c>
      <c r="H207" s="88"/>
      <c r="I207" s="108">
        <f>('PMS(input)'!F$76+2*'PMS(input)'!F$77+2*'PMS(input)'!F30)/1000*PI()*'PMS(input)'!F18</f>
        <v>385.15925933010863</v>
      </c>
      <c r="J207" s="86" t="s">
        <v>68</v>
      </c>
      <c r="K207" s="85" t="s">
        <v>205</v>
      </c>
    </row>
    <row r="208" spans="1:11" ht="28.5" x14ac:dyDescent="0.15">
      <c r="A208" s="30"/>
      <c r="B208" s="138"/>
      <c r="C208" s="133"/>
      <c r="D208" s="133"/>
      <c r="E208" s="106"/>
      <c r="F208" s="112"/>
      <c r="G208" s="128" t="s">
        <v>88</v>
      </c>
      <c r="H208" s="88"/>
      <c r="I208" s="108">
        <f>'PMS(input)'!F42</f>
        <v>0</v>
      </c>
      <c r="J208" s="86" t="s">
        <v>68</v>
      </c>
      <c r="K208" s="85" t="s">
        <v>206</v>
      </c>
    </row>
    <row r="209" spans="1:11" ht="18.75" x14ac:dyDescent="0.15">
      <c r="A209" s="30"/>
      <c r="B209" s="21"/>
      <c r="C209" s="105"/>
      <c r="D209" s="106"/>
      <c r="E209" s="106"/>
      <c r="F209" s="307" t="s">
        <v>180</v>
      </c>
      <c r="G209" s="309"/>
      <c r="H209" s="88"/>
      <c r="I209" s="140">
        <f>ROUNDUP(I210*(1-I211*(1-I212)),0)</f>
        <v>420</v>
      </c>
      <c r="J209" s="141" t="s">
        <v>71</v>
      </c>
      <c r="K209" s="85" t="s">
        <v>293</v>
      </c>
    </row>
    <row r="210" spans="1:11" ht="30" customHeight="1" x14ac:dyDescent="0.15">
      <c r="A210" s="30"/>
      <c r="B210" s="21"/>
      <c r="C210" s="106"/>
      <c r="D210" s="139"/>
      <c r="E210" s="106"/>
      <c r="F210" s="121"/>
      <c r="G210" s="128" t="s">
        <v>179</v>
      </c>
      <c r="H210" s="88"/>
      <c r="I210" s="108">
        <f>'PMS(input)'!F$61</f>
        <v>647</v>
      </c>
      <c r="J210" s="109" t="s">
        <v>71</v>
      </c>
      <c r="K210" s="85" t="s">
        <v>92</v>
      </c>
    </row>
    <row r="211" spans="1:11" ht="27.75" customHeight="1" x14ac:dyDescent="0.15">
      <c r="A211" s="30"/>
      <c r="B211" s="21"/>
      <c r="C211" s="101"/>
      <c r="D211" s="106"/>
      <c r="E211" s="106"/>
      <c r="F211" s="121"/>
      <c r="G211" s="128" t="s">
        <v>102</v>
      </c>
      <c r="H211" s="88"/>
      <c r="I211" s="114">
        <f>'PMS(input)'!F73</f>
        <v>0.39</v>
      </c>
      <c r="J211" s="109" t="s">
        <v>90</v>
      </c>
      <c r="K211" s="85" t="s">
        <v>294</v>
      </c>
    </row>
    <row r="212" spans="1:11" ht="28.5" x14ac:dyDescent="0.15">
      <c r="A212" s="30"/>
      <c r="B212" s="21"/>
      <c r="C212" s="106"/>
      <c r="D212" s="106"/>
      <c r="E212" s="106"/>
      <c r="F212" s="112"/>
      <c r="G212" s="128" t="s">
        <v>100</v>
      </c>
      <c r="H212" s="88"/>
      <c r="I212" s="114">
        <f>('PMS(input)'!F$56-'PMS(input)'!F$55)/'PMS(input)'!F$55</f>
        <v>0.10000000000000009</v>
      </c>
      <c r="J212" s="109" t="s">
        <v>90</v>
      </c>
      <c r="K212" s="85" t="s">
        <v>101</v>
      </c>
    </row>
    <row r="213" spans="1:11" ht="19.5" customHeight="1" thickBot="1" x14ac:dyDescent="0.2">
      <c r="A213" s="145"/>
      <c r="B213" s="146"/>
      <c r="C213" s="147"/>
      <c r="D213" s="147"/>
      <c r="E213" s="147"/>
      <c r="F213" s="310" t="s">
        <v>366</v>
      </c>
      <c r="G213" s="309"/>
      <c r="H213" s="148"/>
      <c r="I213" s="149">
        <f>'PMS(input)'!F54</f>
        <v>6070</v>
      </c>
      <c r="J213" s="150" t="s">
        <v>78</v>
      </c>
      <c r="K213" s="151" t="s">
        <v>367</v>
      </c>
    </row>
    <row r="214" spans="1:11" ht="19.5" customHeight="1" x14ac:dyDescent="0.15">
      <c r="A214" s="2"/>
      <c r="B214" s="2"/>
      <c r="C214" s="34"/>
      <c r="D214" s="2"/>
      <c r="E214" s="2"/>
      <c r="F214" s="2"/>
      <c r="G214" s="34"/>
      <c r="H214" s="40"/>
      <c r="I214" s="35"/>
      <c r="J214" s="35"/>
      <c r="K214" s="33"/>
    </row>
    <row r="215" spans="1:11" ht="22.5" customHeight="1" x14ac:dyDescent="0.15">
      <c r="G215" s="2" t="s">
        <v>11</v>
      </c>
      <c r="H215" s="9"/>
    </row>
    <row r="216" spans="1:11" ht="18.75" x14ac:dyDescent="0.15">
      <c r="G216" s="77" t="s">
        <v>52</v>
      </c>
      <c r="H216" s="82">
        <v>0.10100000000000001</v>
      </c>
      <c r="I216" s="5" t="s">
        <v>53</v>
      </c>
      <c r="J216" s="75"/>
    </row>
    <row r="217" spans="1:11" ht="18.75" x14ac:dyDescent="0.15">
      <c r="G217" s="77" t="s">
        <v>61</v>
      </c>
      <c r="H217" s="78">
        <v>1</v>
      </c>
      <c r="I217" s="5" t="s">
        <v>90</v>
      </c>
      <c r="J217" s="76"/>
    </row>
    <row r="218" spans="1:11" ht="12" customHeight="1" x14ac:dyDescent="0.15">
      <c r="G218" s="41"/>
      <c r="H218" s="5"/>
      <c r="I218" s="5"/>
      <c r="J218" s="2"/>
    </row>
    <row r="219" spans="1:11" ht="12" customHeight="1" x14ac:dyDescent="0.15">
      <c r="G219" s="77"/>
      <c r="H219" s="78"/>
      <c r="I219" s="5"/>
      <c r="J219" s="75"/>
      <c r="K219" s="1"/>
    </row>
    <row r="220" spans="1:11" ht="12" customHeight="1" x14ac:dyDescent="0.15">
      <c r="G220" s="77"/>
      <c r="H220" s="78"/>
      <c r="I220" s="5"/>
      <c r="J220" s="75"/>
      <c r="K220" s="1"/>
    </row>
    <row r="221" spans="1:11" s="11" customFormat="1" ht="12" customHeight="1" x14ac:dyDescent="0.15">
      <c r="G221" s="2"/>
      <c r="H221" s="2"/>
      <c r="I221" s="2"/>
      <c r="J221" s="2"/>
    </row>
    <row r="222" spans="1:11" ht="12" customHeight="1" x14ac:dyDescent="0.15"/>
    <row r="223" spans="1:11" ht="12" customHeight="1" x14ac:dyDescent="0.15"/>
    <row r="224" spans="1:11" ht="12" customHeight="1" x14ac:dyDescent="0.15"/>
    <row r="225" ht="12" customHeight="1" x14ac:dyDescent="0.15"/>
    <row r="226" ht="12" customHeight="1" x14ac:dyDescent="0.15"/>
    <row r="227" ht="12" customHeight="1" x14ac:dyDescent="0.15"/>
    <row r="228" ht="12" customHeight="1" x14ac:dyDescent="0.15"/>
    <row r="229" ht="12" customHeight="1" x14ac:dyDescent="0.15"/>
    <row r="230" ht="12" customHeight="1" x14ac:dyDescent="0.15"/>
    <row r="231" ht="12" customHeight="1" x14ac:dyDescent="0.15"/>
    <row r="232" ht="12" customHeight="1" x14ac:dyDescent="0.15"/>
    <row r="233" ht="12" customHeight="1" x14ac:dyDescent="0.15"/>
    <row r="234" ht="12" customHeight="1" x14ac:dyDescent="0.15"/>
    <row r="235" ht="12" customHeight="1" x14ac:dyDescent="0.15"/>
    <row r="236" ht="12" customHeight="1" x14ac:dyDescent="0.15"/>
    <row r="237" ht="12" customHeight="1" x14ac:dyDescent="0.15"/>
    <row r="238" ht="12" customHeight="1" x14ac:dyDescent="0.15"/>
    <row r="239" ht="12" customHeight="1" x14ac:dyDescent="0.15"/>
    <row r="240" ht="12" customHeight="1" x14ac:dyDescent="0.15"/>
    <row r="241" ht="12" customHeight="1" x14ac:dyDescent="0.15"/>
  </sheetData>
  <mergeCells count="97">
    <mergeCell ref="F213:G213"/>
    <mergeCell ref="F200:G200"/>
    <mergeCell ref="F204:G204"/>
    <mergeCell ref="E205:G205"/>
    <mergeCell ref="F206:G206"/>
    <mergeCell ref="F209:G209"/>
    <mergeCell ref="F188:G188"/>
    <mergeCell ref="F191:G191"/>
    <mergeCell ref="F195:G195"/>
    <mergeCell ref="E196:G196"/>
    <mergeCell ref="F197:G197"/>
    <mergeCell ref="E178:G178"/>
    <mergeCell ref="F179:G179"/>
    <mergeCell ref="F182:G182"/>
    <mergeCell ref="F186:G186"/>
    <mergeCell ref="E187:G187"/>
    <mergeCell ref="F168:G168"/>
    <mergeCell ref="E169:G169"/>
    <mergeCell ref="F170:G170"/>
    <mergeCell ref="F173:G173"/>
    <mergeCell ref="F177:G177"/>
    <mergeCell ref="F155:G155"/>
    <mergeCell ref="F159:G159"/>
    <mergeCell ref="E160:G160"/>
    <mergeCell ref="F161:G161"/>
    <mergeCell ref="F164:G164"/>
    <mergeCell ref="F143:G143"/>
    <mergeCell ref="F146:G146"/>
    <mergeCell ref="F150:G150"/>
    <mergeCell ref="E151:G151"/>
    <mergeCell ref="F152:G152"/>
    <mergeCell ref="E133:G133"/>
    <mergeCell ref="F134:G134"/>
    <mergeCell ref="F137:G137"/>
    <mergeCell ref="F141:G141"/>
    <mergeCell ref="E142:G142"/>
    <mergeCell ref="F98:G98"/>
    <mergeCell ref="E124:G124"/>
    <mergeCell ref="F125:G125"/>
    <mergeCell ref="F128:G128"/>
    <mergeCell ref="F132:G132"/>
    <mergeCell ref="F114:G114"/>
    <mergeCell ref="F99:G99"/>
    <mergeCell ref="E106:G106"/>
    <mergeCell ref="F107:G107"/>
    <mergeCell ref="F110:G110"/>
    <mergeCell ref="E115:G115"/>
    <mergeCell ref="F116:G116"/>
    <mergeCell ref="F119:G119"/>
    <mergeCell ref="F123:G123"/>
    <mergeCell ref="F87:G87"/>
    <mergeCell ref="F91:G91"/>
    <mergeCell ref="F92:G92"/>
    <mergeCell ref="E93:G93"/>
    <mergeCell ref="F94:G94"/>
    <mergeCell ref="F22:G22"/>
    <mergeCell ref="E72:G72"/>
    <mergeCell ref="F77:G77"/>
    <mergeCell ref="F78:G78"/>
    <mergeCell ref="E23:G23"/>
    <mergeCell ref="F24:G24"/>
    <mergeCell ref="F28:G28"/>
    <mergeCell ref="F29:G29"/>
    <mergeCell ref="E44:G44"/>
    <mergeCell ref="F45:G45"/>
    <mergeCell ref="F49:G49"/>
    <mergeCell ref="F50:G50"/>
    <mergeCell ref="E30:G30"/>
    <mergeCell ref="F31:G31"/>
    <mergeCell ref="F35:G35"/>
    <mergeCell ref="F36:G36"/>
    <mergeCell ref="A2:K2"/>
    <mergeCell ref="A3:K3"/>
    <mergeCell ref="E16:G16"/>
    <mergeCell ref="F17:G17"/>
    <mergeCell ref="F21:G21"/>
    <mergeCell ref="E79:G79"/>
    <mergeCell ref="F80:G80"/>
    <mergeCell ref="F84:G84"/>
    <mergeCell ref="F85:G85"/>
    <mergeCell ref="E86:G86"/>
    <mergeCell ref="E37:G37"/>
    <mergeCell ref="F38:G38"/>
    <mergeCell ref="F42:G42"/>
    <mergeCell ref="F43:G43"/>
    <mergeCell ref="F71:G71"/>
    <mergeCell ref="E51:G51"/>
    <mergeCell ref="F52:G52"/>
    <mergeCell ref="F56:G56"/>
    <mergeCell ref="F57:G57"/>
    <mergeCell ref="E58:G58"/>
    <mergeCell ref="F59:G59"/>
    <mergeCell ref="F63:G63"/>
    <mergeCell ref="F64:G64"/>
    <mergeCell ref="E65:G65"/>
    <mergeCell ref="F66:G66"/>
    <mergeCell ref="F70:G70"/>
  </mergeCells>
  <phoneticPr fontId="30"/>
  <pageMargins left="0.7" right="0.7" top="0.75" bottom="0.75" header="0.3" footer="0.3"/>
  <pageSetup paperSize="9" scale="70" orientation="portrait" r:id="rId1"/>
  <headerFooter>
    <oddFooter>&amp;P / &amp;N ページ</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2:Z80"/>
  <sheetViews>
    <sheetView view="pageBreakPreview" zoomScale="50" zoomScaleNormal="100" zoomScaleSheetLayoutView="50" workbookViewId="0">
      <selection activeCell="Z56" sqref="Z56"/>
    </sheetView>
  </sheetViews>
  <sheetFormatPr defaultRowHeight="13.5" x14ac:dyDescent="0.15"/>
  <cols>
    <col min="1" max="1" width="3" customWidth="1"/>
    <col min="2" max="2" width="9.75" customWidth="1"/>
    <col min="3" max="3" width="9.5" style="117" customWidth="1"/>
    <col min="4" max="5" width="9" style="117"/>
    <col min="6" max="6" width="9" style="120"/>
    <col min="7" max="7" width="9" style="118"/>
    <col min="8" max="8" width="11.125" style="118" customWidth="1"/>
    <col min="9" max="9" width="11.875" style="118" customWidth="1"/>
    <col min="10" max="10" width="9.625" style="118" customWidth="1"/>
    <col min="11" max="11" width="8.625" style="118" customWidth="1"/>
    <col min="14" max="14" width="11.5" customWidth="1"/>
    <col min="15" max="15" width="9.75" customWidth="1"/>
    <col min="19" max="19" width="0.875" customWidth="1"/>
    <col min="20" max="20" width="33.75" customWidth="1"/>
    <col min="21" max="21" width="9.625" style="122" customWidth="1"/>
    <col min="22" max="22" width="9.625" style="123" customWidth="1"/>
    <col min="23" max="23" width="9.375" style="122" customWidth="1"/>
    <col min="24" max="24" width="0.875" customWidth="1"/>
  </cols>
  <sheetData>
    <row r="22" spans="1:24" ht="15" x14ac:dyDescent="0.15">
      <c r="A22" s="157"/>
      <c r="B22" s="157" t="s">
        <v>315</v>
      </c>
      <c r="C22" s="158"/>
      <c r="D22" s="158"/>
      <c r="E22" s="158"/>
      <c r="F22" s="159"/>
      <c r="G22" s="160"/>
      <c r="H22" s="160"/>
      <c r="I22" s="160"/>
      <c r="J22" s="160"/>
      <c r="K22" s="160"/>
      <c r="L22" s="157"/>
      <c r="M22" s="157"/>
      <c r="N22" s="157"/>
      <c r="O22" s="157"/>
      <c r="P22" s="157"/>
      <c r="Q22" s="157"/>
      <c r="R22" s="157"/>
      <c r="S22" s="157"/>
      <c r="T22" s="157"/>
      <c r="U22" s="161"/>
      <c r="V22" s="158"/>
      <c r="W22" s="161"/>
      <c r="X22" s="157"/>
    </row>
    <row r="23" spans="1:24" ht="30" x14ac:dyDescent="0.15">
      <c r="A23" s="157"/>
      <c r="B23" s="157"/>
      <c r="C23" s="158"/>
      <c r="D23" s="158"/>
      <c r="E23" s="158"/>
      <c r="F23" s="159"/>
      <c r="G23" s="160"/>
      <c r="H23" s="162"/>
      <c r="I23" s="162" t="s">
        <v>130</v>
      </c>
      <c r="J23" s="160"/>
      <c r="K23" s="160"/>
      <c r="L23" s="162" t="s">
        <v>130</v>
      </c>
      <c r="M23" s="157"/>
      <c r="N23" s="157"/>
      <c r="O23" s="162" t="s">
        <v>130</v>
      </c>
      <c r="P23" s="157"/>
      <c r="Q23" s="157"/>
      <c r="R23" s="157"/>
      <c r="S23" s="157"/>
      <c r="T23" s="157"/>
      <c r="U23" s="161"/>
      <c r="V23" s="158"/>
      <c r="W23" s="161"/>
      <c r="X23" s="157"/>
    </row>
    <row r="24" spans="1:24" ht="15" x14ac:dyDescent="0.15">
      <c r="A24" s="157"/>
      <c r="B24" s="157"/>
      <c r="C24" s="158"/>
      <c r="D24" s="158"/>
      <c r="E24" s="158"/>
      <c r="F24" s="159"/>
      <c r="G24" s="160"/>
      <c r="H24" s="161"/>
      <c r="I24" s="161" t="s">
        <v>129</v>
      </c>
      <c r="J24" s="160"/>
      <c r="K24" s="160"/>
      <c r="L24" s="161" t="s">
        <v>129</v>
      </c>
      <c r="M24" s="157"/>
      <c r="N24" s="157"/>
      <c r="O24" s="161" t="s">
        <v>129</v>
      </c>
      <c r="P24" s="157"/>
      <c r="Q24" s="157"/>
      <c r="R24" s="157"/>
      <c r="S24" s="157"/>
      <c r="T24" s="157"/>
      <c r="U24" s="161"/>
      <c r="V24" s="158"/>
      <c r="W24" s="161"/>
      <c r="X24" s="157"/>
    </row>
    <row r="25" spans="1:24" ht="102" customHeight="1" x14ac:dyDescent="0.15">
      <c r="A25" s="157"/>
      <c r="B25" s="315" t="s">
        <v>110</v>
      </c>
      <c r="C25" s="163" t="s">
        <v>113</v>
      </c>
      <c r="D25" s="164" t="s">
        <v>112</v>
      </c>
      <c r="E25" s="165" t="s">
        <v>114</v>
      </c>
      <c r="F25" s="166" t="s">
        <v>115</v>
      </c>
      <c r="G25" s="167" t="s">
        <v>120</v>
      </c>
      <c r="H25" s="167" t="s">
        <v>119</v>
      </c>
      <c r="I25" s="167" t="s">
        <v>121</v>
      </c>
      <c r="J25" s="167" t="s">
        <v>313</v>
      </c>
      <c r="K25" s="167" t="s">
        <v>314</v>
      </c>
      <c r="L25" s="168" t="s">
        <v>384</v>
      </c>
      <c r="M25" s="168" t="s">
        <v>296</v>
      </c>
      <c r="N25" s="168" t="s">
        <v>123</v>
      </c>
      <c r="O25" s="169" t="s">
        <v>122</v>
      </c>
      <c r="P25" s="170" t="s">
        <v>295</v>
      </c>
      <c r="Q25" s="171" t="s">
        <v>297</v>
      </c>
      <c r="R25" s="172" t="s">
        <v>298</v>
      </c>
      <c r="S25" s="157"/>
      <c r="T25" s="157"/>
      <c r="U25" s="161"/>
      <c r="V25" s="158"/>
      <c r="W25" s="161"/>
      <c r="X25" s="157"/>
    </row>
    <row r="26" spans="1:24" ht="16.5" customHeight="1" x14ac:dyDescent="0.15">
      <c r="A26" s="157"/>
      <c r="B26" s="316"/>
      <c r="C26" s="173" t="s">
        <v>316</v>
      </c>
      <c r="D26" s="174" t="s">
        <v>317</v>
      </c>
      <c r="E26" s="175" t="s">
        <v>318</v>
      </c>
      <c r="F26" s="176" t="s">
        <v>319</v>
      </c>
      <c r="G26" s="177" t="s">
        <v>320</v>
      </c>
      <c r="H26" s="177" t="s">
        <v>321</v>
      </c>
      <c r="I26" s="177" t="s">
        <v>322</v>
      </c>
      <c r="J26" s="177" t="s">
        <v>323</v>
      </c>
      <c r="K26" s="177" t="s">
        <v>324</v>
      </c>
      <c r="L26" s="178" t="s">
        <v>385</v>
      </c>
      <c r="M26" s="178" t="s">
        <v>325</v>
      </c>
      <c r="N26" s="178" t="s">
        <v>326</v>
      </c>
      <c r="O26" s="179" t="s">
        <v>327</v>
      </c>
      <c r="P26" s="180" t="s">
        <v>328</v>
      </c>
      <c r="Q26" s="181" t="s">
        <v>329</v>
      </c>
      <c r="R26" s="182" t="s">
        <v>329</v>
      </c>
      <c r="S26" s="157"/>
      <c r="T26" s="157"/>
      <c r="U26" s="161"/>
      <c r="V26" s="158"/>
      <c r="W26" s="161"/>
      <c r="X26" s="157"/>
    </row>
    <row r="27" spans="1:24" ht="18.75" thickBot="1" x14ac:dyDescent="0.2">
      <c r="A27" s="157"/>
      <c r="B27" s="317"/>
      <c r="C27" s="183" t="s">
        <v>107</v>
      </c>
      <c r="D27" s="184" t="s">
        <v>107</v>
      </c>
      <c r="E27" s="185" t="s">
        <v>107</v>
      </c>
      <c r="F27" s="186" t="s">
        <v>116</v>
      </c>
      <c r="G27" s="187" t="s">
        <v>330</v>
      </c>
      <c r="H27" s="187" t="s">
        <v>330</v>
      </c>
      <c r="I27" s="187" t="s">
        <v>330</v>
      </c>
      <c r="J27" s="187" t="s">
        <v>330</v>
      </c>
      <c r="K27" s="187" t="s">
        <v>330</v>
      </c>
      <c r="L27" s="188" t="s">
        <v>108</v>
      </c>
      <c r="M27" s="188" t="s">
        <v>331</v>
      </c>
      <c r="N27" s="188" t="s">
        <v>332</v>
      </c>
      <c r="O27" s="189" t="s">
        <v>332</v>
      </c>
      <c r="P27" s="190" t="s">
        <v>331</v>
      </c>
      <c r="Q27" s="191" t="s">
        <v>109</v>
      </c>
      <c r="R27" s="192" t="s">
        <v>109</v>
      </c>
      <c r="S27" s="157"/>
      <c r="T27" s="157"/>
      <c r="U27" s="161"/>
      <c r="V27" s="158"/>
      <c r="W27" s="161"/>
      <c r="X27" s="157"/>
    </row>
    <row r="28" spans="1:24" ht="16.5" customHeight="1" thickTop="1" x14ac:dyDescent="0.15">
      <c r="A28" s="157"/>
      <c r="B28" s="193" t="s">
        <v>333</v>
      </c>
      <c r="C28" s="194">
        <v>273</v>
      </c>
      <c r="D28" s="195">
        <v>150</v>
      </c>
      <c r="E28" s="196">
        <v>10</v>
      </c>
      <c r="F28" s="197">
        <v>127</v>
      </c>
      <c r="G28" s="198">
        <f>(C28+2*D28)*F28*PI()/1000</f>
        <v>228.61683899438282</v>
      </c>
      <c r="H28" s="198">
        <f>(C28+2*D28+2*E28)*F28*PI()/1000</f>
        <v>236.5964843345009</v>
      </c>
      <c r="I28" s="198">
        <v>0</v>
      </c>
      <c r="J28" s="198">
        <f>G28*(1-I28/H28)</f>
        <v>228.61683899438282</v>
      </c>
      <c r="K28" s="198">
        <f>H28*(1-I28/H28)</f>
        <v>236.5964843345009</v>
      </c>
      <c r="L28" s="199">
        <v>4348</v>
      </c>
      <c r="M28" s="200">
        <v>647</v>
      </c>
      <c r="N28" s="201">
        <v>0.22</v>
      </c>
      <c r="O28" s="202">
        <v>0.1</v>
      </c>
      <c r="P28" s="194">
        <f>ROUNDUP(M28*(1-N28*(1-O28)),0)</f>
        <v>519</v>
      </c>
      <c r="Q28" s="203">
        <f>J28*M28*3600*L28/1000000000</f>
        <v>2315.2853963450953</v>
      </c>
      <c r="R28" s="204">
        <f>K28*P28*3600*L28/1000000000</f>
        <v>1922.0632765453684</v>
      </c>
      <c r="S28" s="157"/>
      <c r="T28" s="205" t="s">
        <v>300</v>
      </c>
      <c r="U28" s="206" t="s">
        <v>334</v>
      </c>
      <c r="V28" s="207">
        <f>Q40</f>
        <v>24803.742545742058</v>
      </c>
      <c r="W28" s="208" t="s">
        <v>132</v>
      </c>
      <c r="X28" s="157"/>
    </row>
    <row r="29" spans="1:24" ht="16.5" customHeight="1" x14ac:dyDescent="0.15">
      <c r="A29" s="157"/>
      <c r="B29" s="193" t="s">
        <v>335</v>
      </c>
      <c r="C29" s="194">
        <f>C28</f>
        <v>273</v>
      </c>
      <c r="D29" s="195">
        <f>D28</f>
        <v>150</v>
      </c>
      <c r="E29" s="196">
        <v>10</v>
      </c>
      <c r="F29" s="197">
        <f>F28</f>
        <v>127</v>
      </c>
      <c r="G29" s="198">
        <f t="shared" ref="G29:G39" si="0">(C29+2*D29)*F29*PI()/1000</f>
        <v>228.61683899438282</v>
      </c>
      <c r="H29" s="198">
        <f t="shared" ref="H29:H39" si="1">(C29+2*D29+2*E29)*F29*PI()/1000</f>
        <v>236.5964843345009</v>
      </c>
      <c r="I29" s="198">
        <v>0</v>
      </c>
      <c r="J29" s="198">
        <f t="shared" ref="J29:J39" si="2">G29*(1-I29/H29)</f>
        <v>228.61683899438282</v>
      </c>
      <c r="K29" s="198">
        <f t="shared" ref="K29:K39" si="3">H29*(1-I29/H29)</f>
        <v>236.5964843345009</v>
      </c>
      <c r="L29" s="199">
        <v>4348</v>
      </c>
      <c r="M29" s="200">
        <f>M28</f>
        <v>647</v>
      </c>
      <c r="N29" s="201">
        <v>0.22</v>
      </c>
      <c r="O29" s="202">
        <v>0.1</v>
      </c>
      <c r="P29" s="194">
        <f t="shared" ref="P29:P39" si="4">ROUNDUP(M29*(1-N29*(1-O29)),0)</f>
        <v>519</v>
      </c>
      <c r="Q29" s="203">
        <f t="shared" ref="Q29:Q39" si="5">J29*M29*3600*L29/1000000000</f>
        <v>2315.2853963450953</v>
      </c>
      <c r="R29" s="204">
        <f t="shared" ref="R29:R39" si="6">K29*P29*3600*L29/1000000000</f>
        <v>1922.0632765453684</v>
      </c>
      <c r="S29" s="157"/>
      <c r="T29" s="209" t="s">
        <v>131</v>
      </c>
      <c r="U29" s="210" t="s">
        <v>358</v>
      </c>
      <c r="V29" s="211">
        <v>1</v>
      </c>
      <c r="W29" s="212" t="s">
        <v>332</v>
      </c>
      <c r="X29" s="157"/>
    </row>
    <row r="30" spans="1:24" ht="16.5" customHeight="1" x14ac:dyDescent="0.15">
      <c r="A30" s="157"/>
      <c r="B30" s="193" t="s">
        <v>336</v>
      </c>
      <c r="C30" s="194">
        <f t="shared" ref="C30:C34" si="7">C29</f>
        <v>273</v>
      </c>
      <c r="D30" s="195">
        <f t="shared" ref="D30:D38" si="8">D29</f>
        <v>150</v>
      </c>
      <c r="E30" s="196">
        <v>10</v>
      </c>
      <c r="F30" s="197">
        <f t="shared" ref="F30:F34" si="9">F29</f>
        <v>127</v>
      </c>
      <c r="G30" s="198">
        <f t="shared" si="0"/>
        <v>228.61683899438282</v>
      </c>
      <c r="H30" s="198">
        <f t="shared" si="1"/>
        <v>236.5964843345009</v>
      </c>
      <c r="I30" s="198">
        <v>0</v>
      </c>
      <c r="J30" s="198">
        <f t="shared" si="2"/>
        <v>228.61683899438282</v>
      </c>
      <c r="K30" s="198">
        <f t="shared" si="3"/>
        <v>236.5964843345009</v>
      </c>
      <c r="L30" s="199">
        <v>4348</v>
      </c>
      <c r="M30" s="200">
        <f t="shared" ref="M30:M38" si="10">M29</f>
        <v>647</v>
      </c>
      <c r="N30" s="201">
        <v>0.22</v>
      </c>
      <c r="O30" s="202">
        <v>0.1</v>
      </c>
      <c r="P30" s="194">
        <f t="shared" si="4"/>
        <v>519</v>
      </c>
      <c r="Q30" s="203">
        <f t="shared" si="5"/>
        <v>2315.2853963450953</v>
      </c>
      <c r="R30" s="204">
        <f t="shared" si="6"/>
        <v>1922.0632765453684</v>
      </c>
      <c r="S30" s="157"/>
      <c r="T30" s="209" t="s">
        <v>337</v>
      </c>
      <c r="U30" s="210" t="s">
        <v>338</v>
      </c>
      <c r="V30" s="213">
        <v>0.10100000000000001</v>
      </c>
      <c r="W30" s="212" t="s">
        <v>339</v>
      </c>
      <c r="X30" s="157"/>
    </row>
    <row r="31" spans="1:24" ht="16.5" customHeight="1" thickBot="1" x14ac:dyDescent="0.2">
      <c r="A31" s="157"/>
      <c r="B31" s="193" t="s">
        <v>340</v>
      </c>
      <c r="C31" s="194">
        <f t="shared" si="7"/>
        <v>273</v>
      </c>
      <c r="D31" s="195">
        <f t="shared" si="8"/>
        <v>150</v>
      </c>
      <c r="E31" s="196">
        <v>10</v>
      </c>
      <c r="F31" s="197">
        <f t="shared" si="9"/>
        <v>127</v>
      </c>
      <c r="G31" s="198">
        <f t="shared" si="0"/>
        <v>228.61683899438282</v>
      </c>
      <c r="H31" s="198">
        <f t="shared" si="1"/>
        <v>236.5964843345009</v>
      </c>
      <c r="I31" s="198">
        <v>0</v>
      </c>
      <c r="J31" s="198">
        <f t="shared" si="2"/>
        <v>228.61683899438282</v>
      </c>
      <c r="K31" s="198">
        <f t="shared" si="3"/>
        <v>236.5964843345009</v>
      </c>
      <c r="L31" s="199">
        <v>4348</v>
      </c>
      <c r="M31" s="200">
        <f t="shared" si="10"/>
        <v>647</v>
      </c>
      <c r="N31" s="201">
        <v>0.22</v>
      </c>
      <c r="O31" s="202">
        <v>0.1</v>
      </c>
      <c r="P31" s="194">
        <f t="shared" si="4"/>
        <v>519</v>
      </c>
      <c r="Q31" s="203">
        <f t="shared" si="5"/>
        <v>2315.2853963450953</v>
      </c>
      <c r="R31" s="204">
        <f t="shared" si="6"/>
        <v>1922.0632765453684</v>
      </c>
      <c r="S31" s="157"/>
      <c r="T31" s="214" t="s">
        <v>133</v>
      </c>
      <c r="U31" s="215" t="s">
        <v>341</v>
      </c>
      <c r="V31" s="216">
        <f>ROUNDDOWN(V28/V29*V30,0)</f>
        <v>2505</v>
      </c>
      <c r="W31" s="217" t="s">
        <v>342</v>
      </c>
      <c r="X31" s="157"/>
    </row>
    <row r="32" spans="1:24" ht="16.5" customHeight="1" thickTop="1" x14ac:dyDescent="0.15">
      <c r="A32" s="157"/>
      <c r="B32" s="193" t="s">
        <v>343</v>
      </c>
      <c r="C32" s="194">
        <f t="shared" si="7"/>
        <v>273</v>
      </c>
      <c r="D32" s="195">
        <f t="shared" si="8"/>
        <v>150</v>
      </c>
      <c r="E32" s="196">
        <v>10</v>
      </c>
      <c r="F32" s="197">
        <f t="shared" si="9"/>
        <v>127</v>
      </c>
      <c r="G32" s="198">
        <f t="shared" si="0"/>
        <v>228.61683899438282</v>
      </c>
      <c r="H32" s="198">
        <f t="shared" si="1"/>
        <v>236.5964843345009</v>
      </c>
      <c r="I32" s="198">
        <v>0</v>
      </c>
      <c r="J32" s="198">
        <f t="shared" si="2"/>
        <v>228.61683899438282</v>
      </c>
      <c r="K32" s="198">
        <f t="shared" si="3"/>
        <v>236.5964843345009</v>
      </c>
      <c r="L32" s="199">
        <v>4348</v>
      </c>
      <c r="M32" s="200">
        <f t="shared" si="10"/>
        <v>647</v>
      </c>
      <c r="N32" s="201">
        <v>0.22</v>
      </c>
      <c r="O32" s="202">
        <v>0.1</v>
      </c>
      <c r="P32" s="194">
        <f t="shared" si="4"/>
        <v>519</v>
      </c>
      <c r="Q32" s="203">
        <f t="shared" si="5"/>
        <v>2315.2853963450953</v>
      </c>
      <c r="R32" s="204">
        <f t="shared" si="6"/>
        <v>1922.0632765453684</v>
      </c>
      <c r="S32" s="157"/>
      <c r="T32" s="218" t="s">
        <v>299</v>
      </c>
      <c r="U32" s="219" t="s">
        <v>344</v>
      </c>
      <c r="V32" s="220">
        <f>R40</f>
        <v>20615.52335676266</v>
      </c>
      <c r="W32" s="221" t="s">
        <v>132</v>
      </c>
      <c r="X32" s="157"/>
    </row>
    <row r="33" spans="1:24" ht="16.5" customHeight="1" x14ac:dyDescent="0.15">
      <c r="A33" s="157"/>
      <c r="B33" s="193" t="s">
        <v>345</v>
      </c>
      <c r="C33" s="194">
        <f t="shared" si="7"/>
        <v>273</v>
      </c>
      <c r="D33" s="195">
        <f t="shared" si="8"/>
        <v>150</v>
      </c>
      <c r="E33" s="196">
        <v>10</v>
      </c>
      <c r="F33" s="197">
        <f t="shared" si="9"/>
        <v>127</v>
      </c>
      <c r="G33" s="198">
        <f t="shared" si="0"/>
        <v>228.61683899438282</v>
      </c>
      <c r="H33" s="198">
        <f t="shared" si="1"/>
        <v>236.5964843345009</v>
      </c>
      <c r="I33" s="198">
        <v>0</v>
      </c>
      <c r="J33" s="198">
        <f t="shared" si="2"/>
        <v>228.61683899438282</v>
      </c>
      <c r="K33" s="198">
        <f t="shared" si="3"/>
        <v>236.5964843345009</v>
      </c>
      <c r="L33" s="199">
        <v>4348</v>
      </c>
      <c r="M33" s="200">
        <f t="shared" si="10"/>
        <v>647</v>
      </c>
      <c r="N33" s="201">
        <v>0.22</v>
      </c>
      <c r="O33" s="202">
        <v>0.1</v>
      </c>
      <c r="P33" s="194">
        <f t="shared" si="4"/>
        <v>519</v>
      </c>
      <c r="Q33" s="203">
        <f t="shared" si="5"/>
        <v>2315.2853963450953</v>
      </c>
      <c r="R33" s="204">
        <f t="shared" si="6"/>
        <v>1922.0632765453684</v>
      </c>
      <c r="S33" s="157"/>
      <c r="T33" s="209" t="s">
        <v>131</v>
      </c>
      <c r="U33" s="210" t="s">
        <v>358</v>
      </c>
      <c r="V33" s="211">
        <v>1</v>
      </c>
      <c r="W33" s="212" t="s">
        <v>332</v>
      </c>
      <c r="X33" s="157"/>
    </row>
    <row r="34" spans="1:24" ht="16.5" customHeight="1" x14ac:dyDescent="0.15">
      <c r="A34" s="157"/>
      <c r="B34" s="193" t="s">
        <v>346</v>
      </c>
      <c r="C34" s="194">
        <f t="shared" si="7"/>
        <v>273</v>
      </c>
      <c r="D34" s="195">
        <f t="shared" si="8"/>
        <v>150</v>
      </c>
      <c r="E34" s="196">
        <v>10</v>
      </c>
      <c r="F34" s="197">
        <f t="shared" si="9"/>
        <v>127</v>
      </c>
      <c r="G34" s="198">
        <f t="shared" si="0"/>
        <v>228.61683899438282</v>
      </c>
      <c r="H34" s="198">
        <f t="shared" si="1"/>
        <v>236.5964843345009</v>
      </c>
      <c r="I34" s="198">
        <v>0</v>
      </c>
      <c r="J34" s="198">
        <f t="shared" si="2"/>
        <v>228.61683899438282</v>
      </c>
      <c r="K34" s="198">
        <f t="shared" si="3"/>
        <v>236.5964843345009</v>
      </c>
      <c r="L34" s="199">
        <v>4348</v>
      </c>
      <c r="M34" s="200">
        <f t="shared" si="10"/>
        <v>647</v>
      </c>
      <c r="N34" s="201">
        <v>0.22</v>
      </c>
      <c r="O34" s="202">
        <v>0.1</v>
      </c>
      <c r="P34" s="194">
        <f t="shared" si="4"/>
        <v>519</v>
      </c>
      <c r="Q34" s="203">
        <f t="shared" si="5"/>
        <v>2315.2853963450953</v>
      </c>
      <c r="R34" s="204">
        <f t="shared" si="6"/>
        <v>1922.0632765453684</v>
      </c>
      <c r="S34" s="157"/>
      <c r="T34" s="209" t="s">
        <v>337</v>
      </c>
      <c r="U34" s="210" t="s">
        <v>338</v>
      </c>
      <c r="V34" s="213">
        <v>0.10100000000000001</v>
      </c>
      <c r="W34" s="212" t="s">
        <v>339</v>
      </c>
      <c r="X34" s="157"/>
    </row>
    <row r="35" spans="1:24" ht="16.5" customHeight="1" thickBot="1" x14ac:dyDescent="0.2">
      <c r="A35" s="157"/>
      <c r="B35" s="193" t="s">
        <v>347</v>
      </c>
      <c r="C35" s="194">
        <v>159</v>
      </c>
      <c r="D35" s="195">
        <f t="shared" si="8"/>
        <v>150</v>
      </c>
      <c r="E35" s="196">
        <v>10</v>
      </c>
      <c r="F35" s="197">
        <f>43</f>
        <v>43</v>
      </c>
      <c r="G35" s="198">
        <f t="shared" si="0"/>
        <v>62.005614203901743</v>
      </c>
      <c r="H35" s="198">
        <f t="shared" si="1"/>
        <v>64.707383885988961</v>
      </c>
      <c r="I35" s="198">
        <v>0</v>
      </c>
      <c r="J35" s="198">
        <f t="shared" si="2"/>
        <v>62.005614203901743</v>
      </c>
      <c r="K35" s="198">
        <f t="shared" si="3"/>
        <v>64.707383885988961</v>
      </c>
      <c r="L35" s="199">
        <v>6070</v>
      </c>
      <c r="M35" s="200">
        <f t="shared" si="10"/>
        <v>647</v>
      </c>
      <c r="N35" s="201">
        <v>0.22</v>
      </c>
      <c r="O35" s="202">
        <v>0.1</v>
      </c>
      <c r="P35" s="194">
        <f t="shared" si="4"/>
        <v>519</v>
      </c>
      <c r="Q35" s="203">
        <f t="shared" si="5"/>
        <v>876.65050298462859</v>
      </c>
      <c r="R35" s="204">
        <f t="shared" si="6"/>
        <v>733.8586056391714</v>
      </c>
      <c r="S35" s="157"/>
      <c r="T35" s="214" t="s">
        <v>134</v>
      </c>
      <c r="U35" s="215" t="s">
        <v>348</v>
      </c>
      <c r="V35" s="216">
        <f>ROUNDUP(V32/V33*V34,0)</f>
        <v>2083</v>
      </c>
      <c r="W35" s="217" t="s">
        <v>342</v>
      </c>
      <c r="X35" s="157"/>
    </row>
    <row r="36" spans="1:24" ht="16.5" customHeight="1" thickTop="1" x14ac:dyDescent="0.15">
      <c r="A36" s="157"/>
      <c r="B36" s="193" t="s">
        <v>349</v>
      </c>
      <c r="C36" s="194">
        <v>159</v>
      </c>
      <c r="D36" s="195">
        <f t="shared" si="8"/>
        <v>150</v>
      </c>
      <c r="E36" s="196">
        <v>10</v>
      </c>
      <c r="F36" s="197">
        <f>43</f>
        <v>43</v>
      </c>
      <c r="G36" s="198">
        <f t="shared" si="0"/>
        <v>62.005614203901743</v>
      </c>
      <c r="H36" s="198">
        <f t="shared" si="1"/>
        <v>64.707383885988961</v>
      </c>
      <c r="I36" s="198">
        <v>0</v>
      </c>
      <c r="J36" s="198">
        <f t="shared" si="2"/>
        <v>62.005614203901743</v>
      </c>
      <c r="K36" s="198">
        <f t="shared" si="3"/>
        <v>64.707383885988961</v>
      </c>
      <c r="L36" s="199">
        <v>6070</v>
      </c>
      <c r="M36" s="200">
        <f t="shared" si="10"/>
        <v>647</v>
      </c>
      <c r="N36" s="201">
        <v>0.22</v>
      </c>
      <c r="O36" s="202">
        <v>0.1</v>
      </c>
      <c r="P36" s="194">
        <f t="shared" si="4"/>
        <v>519</v>
      </c>
      <c r="Q36" s="203">
        <f t="shared" si="5"/>
        <v>876.65050298462859</v>
      </c>
      <c r="R36" s="204">
        <f t="shared" si="6"/>
        <v>733.8586056391714</v>
      </c>
      <c r="S36" s="157"/>
      <c r="T36" s="222" t="s">
        <v>135</v>
      </c>
      <c r="U36" s="223" t="s">
        <v>350</v>
      </c>
      <c r="V36" s="224">
        <f>V31-V35</f>
        <v>422</v>
      </c>
      <c r="W36" s="225" t="s">
        <v>351</v>
      </c>
      <c r="X36" s="157"/>
    </row>
    <row r="37" spans="1:24" ht="16.5" customHeight="1" x14ac:dyDescent="0.15">
      <c r="A37" s="157"/>
      <c r="B37" s="193" t="s">
        <v>352</v>
      </c>
      <c r="C37" s="194">
        <v>159</v>
      </c>
      <c r="D37" s="195">
        <f t="shared" si="8"/>
        <v>150</v>
      </c>
      <c r="E37" s="196">
        <v>10</v>
      </c>
      <c r="F37" s="197">
        <f>43</f>
        <v>43</v>
      </c>
      <c r="G37" s="198">
        <f t="shared" si="0"/>
        <v>62.005614203901743</v>
      </c>
      <c r="H37" s="198">
        <f t="shared" si="1"/>
        <v>64.707383885988961</v>
      </c>
      <c r="I37" s="198">
        <v>0</v>
      </c>
      <c r="J37" s="198">
        <f t="shared" si="2"/>
        <v>62.005614203901743</v>
      </c>
      <c r="K37" s="198">
        <f t="shared" si="3"/>
        <v>64.707383885988961</v>
      </c>
      <c r="L37" s="199">
        <v>6070</v>
      </c>
      <c r="M37" s="200">
        <f t="shared" si="10"/>
        <v>647</v>
      </c>
      <c r="N37" s="201">
        <v>0.22</v>
      </c>
      <c r="O37" s="202">
        <v>0.1</v>
      </c>
      <c r="P37" s="194">
        <f t="shared" si="4"/>
        <v>519</v>
      </c>
      <c r="Q37" s="203">
        <f t="shared" si="5"/>
        <v>876.65050298462859</v>
      </c>
      <c r="R37" s="204">
        <f t="shared" si="6"/>
        <v>733.8586056391714</v>
      </c>
      <c r="S37" s="157"/>
      <c r="T37" s="157"/>
      <c r="U37" s="161"/>
      <c r="V37" s="158"/>
      <c r="W37" s="161"/>
      <c r="X37" s="157"/>
    </row>
    <row r="38" spans="1:24" ht="16.5" customHeight="1" x14ac:dyDescent="0.15">
      <c r="A38" s="157"/>
      <c r="B38" s="193" t="s">
        <v>353</v>
      </c>
      <c r="C38" s="194">
        <v>159</v>
      </c>
      <c r="D38" s="195">
        <f t="shared" si="8"/>
        <v>150</v>
      </c>
      <c r="E38" s="196">
        <v>10</v>
      </c>
      <c r="F38" s="197">
        <f>43</f>
        <v>43</v>
      </c>
      <c r="G38" s="198">
        <f t="shared" si="0"/>
        <v>62.005614203901743</v>
      </c>
      <c r="H38" s="198">
        <f t="shared" si="1"/>
        <v>64.707383885988961</v>
      </c>
      <c r="I38" s="198">
        <v>0</v>
      </c>
      <c r="J38" s="198">
        <f t="shared" si="2"/>
        <v>62.005614203901743</v>
      </c>
      <c r="K38" s="198">
        <f t="shared" si="3"/>
        <v>64.707383885988961</v>
      </c>
      <c r="L38" s="199">
        <v>6070</v>
      </c>
      <c r="M38" s="200">
        <f t="shared" si="10"/>
        <v>647</v>
      </c>
      <c r="N38" s="201">
        <v>0.22</v>
      </c>
      <c r="O38" s="202">
        <v>0.1</v>
      </c>
      <c r="P38" s="194">
        <f t="shared" si="4"/>
        <v>519</v>
      </c>
      <c r="Q38" s="203">
        <f t="shared" si="5"/>
        <v>876.65050298462859</v>
      </c>
      <c r="R38" s="204">
        <f t="shared" si="6"/>
        <v>733.8586056391714</v>
      </c>
      <c r="S38" s="157"/>
      <c r="T38" s="157"/>
      <c r="U38" s="161"/>
      <c r="V38" s="158"/>
      <c r="W38" s="161"/>
      <c r="X38" s="157"/>
    </row>
    <row r="39" spans="1:24" ht="16.5" customHeight="1" x14ac:dyDescent="0.15">
      <c r="A39" s="157"/>
      <c r="B39" s="226" t="s">
        <v>354</v>
      </c>
      <c r="C39" s="227">
        <v>273</v>
      </c>
      <c r="D39" s="228">
        <f t="shared" ref="D39" si="11">D38</f>
        <v>150</v>
      </c>
      <c r="E39" s="229">
        <v>10</v>
      </c>
      <c r="F39" s="230">
        <v>200</v>
      </c>
      <c r="G39" s="231">
        <f t="shared" si="0"/>
        <v>360.02651810139025</v>
      </c>
      <c r="H39" s="231">
        <f t="shared" si="1"/>
        <v>372.5928887157495</v>
      </c>
      <c r="I39" s="231">
        <v>0</v>
      </c>
      <c r="J39" s="231">
        <f t="shared" si="2"/>
        <v>360.02651810139025</v>
      </c>
      <c r="K39" s="231">
        <f t="shared" si="3"/>
        <v>372.5928887157495</v>
      </c>
      <c r="L39" s="232">
        <f>L38</f>
        <v>6070</v>
      </c>
      <c r="M39" s="233">
        <f>M38</f>
        <v>647</v>
      </c>
      <c r="N39" s="234">
        <v>0.22</v>
      </c>
      <c r="O39" s="235">
        <v>0.1</v>
      </c>
      <c r="P39" s="236">
        <f t="shared" si="4"/>
        <v>519</v>
      </c>
      <c r="Q39" s="237">
        <f t="shared" si="5"/>
        <v>5090.1427593878725</v>
      </c>
      <c r="R39" s="238">
        <f t="shared" si="6"/>
        <v>4225.6459983883933</v>
      </c>
      <c r="S39" s="157"/>
      <c r="T39" s="157"/>
      <c r="U39" s="161"/>
      <c r="V39" s="158"/>
      <c r="W39" s="161"/>
      <c r="X39" s="157"/>
    </row>
    <row r="40" spans="1:24" ht="15" x14ac:dyDescent="0.15">
      <c r="A40" s="157"/>
      <c r="B40" s="157"/>
      <c r="C40" s="158"/>
      <c r="D40" s="158"/>
      <c r="E40" s="158"/>
      <c r="F40" s="159"/>
      <c r="G40" s="160"/>
      <c r="H40" s="160"/>
      <c r="I40" s="157" t="s">
        <v>128</v>
      </c>
      <c r="J40" s="239">
        <f>SUM(J28:J39)</f>
        <v>2208.3668478776772</v>
      </c>
      <c r="K40" s="239">
        <f>SUM(K28:K39)</f>
        <v>2287.5978146012117</v>
      </c>
      <c r="L40" s="157"/>
      <c r="M40" s="157"/>
      <c r="N40" s="157"/>
      <c r="O40" s="157"/>
      <c r="P40" s="157" t="s">
        <v>128</v>
      </c>
      <c r="Q40" s="239">
        <f>SUM(Q28:Q39)</f>
        <v>24803.742545742058</v>
      </c>
      <c r="R40" s="239">
        <f>SUM(R28:R39)</f>
        <v>20615.52335676266</v>
      </c>
      <c r="S40" s="157"/>
      <c r="T40" s="157"/>
      <c r="U40" s="161"/>
      <c r="V40" s="158"/>
      <c r="W40" s="161"/>
      <c r="X40" s="157"/>
    </row>
    <row r="41" spans="1:24" ht="15" x14ac:dyDescent="0.15">
      <c r="A41" s="157"/>
      <c r="B41" s="157"/>
      <c r="C41" s="158"/>
      <c r="D41" s="158"/>
      <c r="E41" s="158"/>
      <c r="F41" s="159"/>
      <c r="G41" s="160"/>
      <c r="H41" s="160"/>
      <c r="I41" s="160"/>
      <c r="J41" s="160"/>
      <c r="K41" s="160"/>
      <c r="L41" s="157"/>
      <c r="M41" s="157"/>
      <c r="N41" s="157"/>
      <c r="O41" s="157"/>
      <c r="P41" s="157"/>
      <c r="Q41" s="157"/>
      <c r="R41" s="157"/>
      <c r="S41" s="157"/>
      <c r="T41" s="157"/>
      <c r="U41" s="161"/>
      <c r="V41" s="158"/>
      <c r="W41" s="161"/>
      <c r="X41" s="157"/>
    </row>
    <row r="42" spans="1:24" ht="15" x14ac:dyDescent="0.15">
      <c r="A42" s="157"/>
      <c r="B42" s="157" t="s">
        <v>355</v>
      </c>
      <c r="C42" s="158"/>
      <c r="D42" s="158"/>
      <c r="E42" s="158"/>
      <c r="F42" s="159"/>
      <c r="G42" s="160"/>
      <c r="H42" s="160"/>
      <c r="I42" s="160"/>
      <c r="J42" s="160"/>
      <c r="K42" s="160"/>
      <c r="L42" s="157"/>
      <c r="M42" s="157"/>
      <c r="N42" s="157"/>
      <c r="O42" s="157"/>
      <c r="P42" s="157"/>
      <c r="Q42" s="157"/>
      <c r="R42" s="157"/>
      <c r="S42" s="157"/>
      <c r="T42" s="157"/>
      <c r="U42" s="161"/>
      <c r="V42" s="158"/>
      <c r="W42" s="161"/>
      <c r="X42" s="157"/>
    </row>
    <row r="43" spans="1:24" ht="30" x14ac:dyDescent="0.15">
      <c r="A43" s="157"/>
      <c r="B43" s="157"/>
      <c r="C43" s="158"/>
      <c r="D43" s="158"/>
      <c r="E43" s="158"/>
      <c r="F43" s="159"/>
      <c r="G43" s="160"/>
      <c r="H43" s="162"/>
      <c r="I43" s="162" t="s">
        <v>130</v>
      </c>
      <c r="J43" s="160"/>
      <c r="K43" s="160"/>
      <c r="L43" s="162" t="s">
        <v>130</v>
      </c>
      <c r="M43" s="157"/>
      <c r="N43" s="157"/>
      <c r="O43" s="162" t="s">
        <v>130</v>
      </c>
      <c r="P43" s="157"/>
      <c r="Q43" s="157"/>
      <c r="R43" s="157"/>
      <c r="S43" s="157"/>
      <c r="T43" s="157"/>
      <c r="U43" s="161"/>
      <c r="V43" s="158"/>
      <c r="W43" s="161"/>
      <c r="X43" s="157"/>
    </row>
    <row r="44" spans="1:24" ht="15" x14ac:dyDescent="0.15">
      <c r="A44" s="157"/>
      <c r="B44" s="157"/>
      <c r="C44" s="158"/>
      <c r="D44" s="158"/>
      <c r="E44" s="158"/>
      <c r="F44" s="159"/>
      <c r="G44" s="160"/>
      <c r="H44" s="161"/>
      <c r="I44" s="161" t="s">
        <v>129</v>
      </c>
      <c r="J44" s="160"/>
      <c r="K44" s="160"/>
      <c r="L44" s="161" t="s">
        <v>129</v>
      </c>
      <c r="M44" s="157"/>
      <c r="N44" s="157"/>
      <c r="O44" s="161" t="s">
        <v>129</v>
      </c>
      <c r="P44" s="157"/>
      <c r="Q44" s="157"/>
      <c r="R44" s="157"/>
      <c r="S44" s="157"/>
      <c r="T44" s="157"/>
      <c r="U44" s="161"/>
      <c r="V44" s="158"/>
      <c r="W44" s="161"/>
      <c r="X44" s="157"/>
    </row>
    <row r="45" spans="1:24" ht="150" x14ac:dyDescent="0.15">
      <c r="A45" s="157"/>
      <c r="B45" s="315" t="s">
        <v>110</v>
      </c>
      <c r="C45" s="163" t="s">
        <v>113</v>
      </c>
      <c r="D45" s="164" t="s">
        <v>112</v>
      </c>
      <c r="E45" s="165" t="s">
        <v>114</v>
      </c>
      <c r="F45" s="166" t="s">
        <v>115</v>
      </c>
      <c r="G45" s="167" t="s">
        <v>120</v>
      </c>
      <c r="H45" s="167" t="s">
        <v>119</v>
      </c>
      <c r="I45" s="167" t="s">
        <v>121</v>
      </c>
      <c r="J45" s="167" t="s">
        <v>313</v>
      </c>
      <c r="K45" s="167" t="s">
        <v>314</v>
      </c>
      <c r="L45" s="168" t="s">
        <v>384</v>
      </c>
      <c r="M45" s="168" t="s">
        <v>296</v>
      </c>
      <c r="N45" s="168" t="s">
        <v>123</v>
      </c>
      <c r="O45" s="169" t="s">
        <v>122</v>
      </c>
      <c r="P45" s="170" t="s">
        <v>295</v>
      </c>
      <c r="Q45" s="171" t="s">
        <v>297</v>
      </c>
      <c r="R45" s="172" t="s">
        <v>298</v>
      </c>
      <c r="S45" s="157"/>
      <c r="T45" s="157"/>
      <c r="U45" s="161"/>
      <c r="V45" s="158"/>
      <c r="W45" s="161"/>
      <c r="X45" s="157"/>
    </row>
    <row r="46" spans="1:24" ht="16.5" x14ac:dyDescent="0.15">
      <c r="A46" s="157"/>
      <c r="B46" s="316"/>
      <c r="C46" s="173" t="s">
        <v>316</v>
      </c>
      <c r="D46" s="174" t="s">
        <v>317</v>
      </c>
      <c r="E46" s="175" t="s">
        <v>318</v>
      </c>
      <c r="F46" s="176" t="s">
        <v>319</v>
      </c>
      <c r="G46" s="177" t="s">
        <v>320</v>
      </c>
      <c r="H46" s="177" t="s">
        <v>321</v>
      </c>
      <c r="I46" s="177" t="s">
        <v>322</v>
      </c>
      <c r="J46" s="177" t="s">
        <v>323</v>
      </c>
      <c r="K46" s="177" t="s">
        <v>324</v>
      </c>
      <c r="L46" s="178" t="s">
        <v>385</v>
      </c>
      <c r="M46" s="178" t="s">
        <v>325</v>
      </c>
      <c r="N46" s="178" t="s">
        <v>326</v>
      </c>
      <c r="O46" s="179" t="s">
        <v>327</v>
      </c>
      <c r="P46" s="180" t="s">
        <v>328</v>
      </c>
      <c r="Q46" s="181" t="s">
        <v>329</v>
      </c>
      <c r="R46" s="182" t="s">
        <v>329</v>
      </c>
      <c r="S46" s="157"/>
      <c r="T46" s="157"/>
      <c r="U46" s="161"/>
      <c r="V46" s="158"/>
      <c r="W46" s="161"/>
      <c r="X46" s="157"/>
    </row>
    <row r="47" spans="1:24" ht="18.75" thickBot="1" x14ac:dyDescent="0.2">
      <c r="A47" s="157"/>
      <c r="B47" s="317"/>
      <c r="C47" s="183" t="s">
        <v>111</v>
      </c>
      <c r="D47" s="184" t="s">
        <v>111</v>
      </c>
      <c r="E47" s="185" t="s">
        <v>107</v>
      </c>
      <c r="F47" s="186" t="s">
        <v>116</v>
      </c>
      <c r="G47" s="187" t="s">
        <v>330</v>
      </c>
      <c r="H47" s="187" t="s">
        <v>330</v>
      </c>
      <c r="I47" s="187" t="s">
        <v>330</v>
      </c>
      <c r="J47" s="187" t="s">
        <v>330</v>
      </c>
      <c r="K47" s="187" t="s">
        <v>330</v>
      </c>
      <c r="L47" s="188" t="s">
        <v>108</v>
      </c>
      <c r="M47" s="188" t="s">
        <v>331</v>
      </c>
      <c r="N47" s="188" t="s">
        <v>332</v>
      </c>
      <c r="O47" s="189" t="s">
        <v>332</v>
      </c>
      <c r="P47" s="190" t="s">
        <v>331</v>
      </c>
      <c r="Q47" s="191" t="s">
        <v>109</v>
      </c>
      <c r="R47" s="192" t="s">
        <v>109</v>
      </c>
      <c r="S47" s="157"/>
      <c r="T47" s="157"/>
      <c r="U47" s="161"/>
      <c r="V47" s="158"/>
      <c r="W47" s="161"/>
      <c r="X47" s="157"/>
    </row>
    <row r="48" spans="1:24" ht="16.5" customHeight="1" thickTop="1" x14ac:dyDescent="0.15">
      <c r="A48" s="157"/>
      <c r="B48" s="193" t="s">
        <v>333</v>
      </c>
      <c r="C48" s="194">
        <v>273</v>
      </c>
      <c r="D48" s="195">
        <v>150</v>
      </c>
      <c r="E48" s="196">
        <v>20</v>
      </c>
      <c r="F48" s="197">
        <v>127</v>
      </c>
      <c r="G48" s="198">
        <f>(C48+2*D48)*F48*PI()/1000</f>
        <v>228.61683899438282</v>
      </c>
      <c r="H48" s="198">
        <f>(C48+2*D48+2*E48)*F48*PI()/1000</f>
        <v>244.57612967461898</v>
      </c>
      <c r="I48" s="198">
        <v>0</v>
      </c>
      <c r="J48" s="198">
        <f>G48*(1-I48/H48)</f>
        <v>228.61683899438282</v>
      </c>
      <c r="K48" s="198">
        <f>H48*(1-I48/H48)</f>
        <v>244.57612967461898</v>
      </c>
      <c r="L48" s="199">
        <v>4348</v>
      </c>
      <c r="M48" s="200">
        <f>M28</f>
        <v>647</v>
      </c>
      <c r="N48" s="201">
        <v>0.39</v>
      </c>
      <c r="O48" s="202">
        <v>0.1</v>
      </c>
      <c r="P48" s="194">
        <f>ROUNDUP(M48*(1-N48*(1-O48)),0)</f>
        <v>420</v>
      </c>
      <c r="Q48" s="203">
        <f>J48*M48*3600*L48/1000000000</f>
        <v>2315.2853963450953</v>
      </c>
      <c r="R48" s="204">
        <f>K48*P48*3600*L48/1000000000</f>
        <v>1607.8865218797678</v>
      </c>
      <c r="S48" s="157"/>
      <c r="T48" s="205" t="s">
        <v>300</v>
      </c>
      <c r="U48" s="206" t="s">
        <v>334</v>
      </c>
      <c r="V48" s="207">
        <f>Q60</f>
        <v>24803.742545742058</v>
      </c>
      <c r="W48" s="208" t="s">
        <v>132</v>
      </c>
      <c r="X48" s="157"/>
    </row>
    <row r="49" spans="1:26" ht="16.5" customHeight="1" x14ac:dyDescent="0.15">
      <c r="A49" s="157"/>
      <c r="B49" s="193" t="s">
        <v>335</v>
      </c>
      <c r="C49" s="194">
        <f>C48</f>
        <v>273</v>
      </c>
      <c r="D49" s="195">
        <f>D48</f>
        <v>150</v>
      </c>
      <c r="E49" s="196">
        <v>20</v>
      </c>
      <c r="F49" s="197">
        <f>F48</f>
        <v>127</v>
      </c>
      <c r="G49" s="198">
        <f t="shared" ref="G49:G59" si="12">(C49+2*D49)*F49*PI()/1000</f>
        <v>228.61683899438282</v>
      </c>
      <c r="H49" s="198">
        <f t="shared" ref="H49:H59" si="13">(C49+2*D49+2*E49)*F49*PI()/1000</f>
        <v>244.57612967461898</v>
      </c>
      <c r="I49" s="198">
        <v>0</v>
      </c>
      <c r="J49" s="198">
        <f t="shared" ref="J49:J59" si="14">G49*(1-I49/H49)</f>
        <v>228.61683899438282</v>
      </c>
      <c r="K49" s="198">
        <f t="shared" ref="K49:K59" si="15">H49*(1-I49/H49)</f>
        <v>244.57612967461898</v>
      </c>
      <c r="L49" s="199">
        <v>4348</v>
      </c>
      <c r="M49" s="200">
        <f>M48</f>
        <v>647</v>
      </c>
      <c r="N49" s="201">
        <v>0.39</v>
      </c>
      <c r="O49" s="202">
        <v>0.1</v>
      </c>
      <c r="P49" s="194">
        <f t="shared" ref="P49:P59" si="16">ROUNDUP(M49*(1-N49*(1-O49)),0)</f>
        <v>420</v>
      </c>
      <c r="Q49" s="203">
        <f t="shared" ref="Q49:Q59" si="17">J49*M49*3600*L49/1000000000</f>
        <v>2315.2853963450953</v>
      </c>
      <c r="R49" s="204">
        <f t="shared" ref="R49:R59" si="18">K49*P49*3600*L49/1000000000</f>
        <v>1607.8865218797678</v>
      </c>
      <c r="S49" s="157"/>
      <c r="T49" s="209" t="s">
        <v>131</v>
      </c>
      <c r="U49" s="210" t="s">
        <v>358</v>
      </c>
      <c r="V49" s="211">
        <v>1</v>
      </c>
      <c r="W49" s="212" t="s">
        <v>332</v>
      </c>
      <c r="X49" s="157"/>
    </row>
    <row r="50" spans="1:26" ht="16.5" customHeight="1" x14ac:dyDescent="0.15">
      <c r="A50" s="157"/>
      <c r="B50" s="193" t="s">
        <v>336</v>
      </c>
      <c r="C50" s="194">
        <f t="shared" ref="C50:C54" si="19">C49</f>
        <v>273</v>
      </c>
      <c r="D50" s="195">
        <f t="shared" ref="D50:D59" si="20">D49</f>
        <v>150</v>
      </c>
      <c r="E50" s="196">
        <v>20</v>
      </c>
      <c r="F50" s="197">
        <f t="shared" ref="F50:F54" si="21">F49</f>
        <v>127</v>
      </c>
      <c r="G50" s="198">
        <f t="shared" si="12"/>
        <v>228.61683899438282</v>
      </c>
      <c r="H50" s="198">
        <f t="shared" si="13"/>
        <v>244.57612967461898</v>
      </c>
      <c r="I50" s="198">
        <v>0</v>
      </c>
      <c r="J50" s="198">
        <f t="shared" si="14"/>
        <v>228.61683899438282</v>
      </c>
      <c r="K50" s="198">
        <f t="shared" si="15"/>
        <v>244.57612967461898</v>
      </c>
      <c r="L50" s="199">
        <v>4348</v>
      </c>
      <c r="M50" s="200">
        <f t="shared" ref="M50:M58" si="22">M49</f>
        <v>647</v>
      </c>
      <c r="N50" s="201">
        <v>0.39</v>
      </c>
      <c r="O50" s="202">
        <v>0.1</v>
      </c>
      <c r="P50" s="194">
        <f t="shared" si="16"/>
        <v>420</v>
      </c>
      <c r="Q50" s="203">
        <f t="shared" si="17"/>
        <v>2315.2853963450953</v>
      </c>
      <c r="R50" s="204">
        <f t="shared" si="18"/>
        <v>1607.8865218797678</v>
      </c>
      <c r="S50" s="157"/>
      <c r="T50" s="209" t="s">
        <v>337</v>
      </c>
      <c r="U50" s="210" t="s">
        <v>338</v>
      </c>
      <c r="V50" s="213">
        <v>0.10100000000000001</v>
      </c>
      <c r="W50" s="212" t="s">
        <v>339</v>
      </c>
      <c r="X50" s="157"/>
    </row>
    <row r="51" spans="1:26" ht="16.5" customHeight="1" thickBot="1" x14ac:dyDescent="0.2">
      <c r="A51" s="157"/>
      <c r="B51" s="193" t="s">
        <v>340</v>
      </c>
      <c r="C51" s="194">
        <f t="shared" si="19"/>
        <v>273</v>
      </c>
      <c r="D51" s="195">
        <f t="shared" si="20"/>
        <v>150</v>
      </c>
      <c r="E51" s="196">
        <v>20</v>
      </c>
      <c r="F51" s="197">
        <f t="shared" si="21"/>
        <v>127</v>
      </c>
      <c r="G51" s="198">
        <f t="shared" si="12"/>
        <v>228.61683899438282</v>
      </c>
      <c r="H51" s="198">
        <f t="shared" si="13"/>
        <v>244.57612967461898</v>
      </c>
      <c r="I51" s="198">
        <v>0</v>
      </c>
      <c r="J51" s="198">
        <f t="shared" si="14"/>
        <v>228.61683899438282</v>
      </c>
      <c r="K51" s="198">
        <f t="shared" si="15"/>
        <v>244.57612967461898</v>
      </c>
      <c r="L51" s="199">
        <v>4348</v>
      </c>
      <c r="M51" s="200">
        <f t="shared" si="22"/>
        <v>647</v>
      </c>
      <c r="N51" s="201">
        <v>0.39</v>
      </c>
      <c r="O51" s="202">
        <v>0.1</v>
      </c>
      <c r="P51" s="194">
        <f t="shared" si="16"/>
        <v>420</v>
      </c>
      <c r="Q51" s="203">
        <f t="shared" si="17"/>
        <v>2315.2853963450953</v>
      </c>
      <c r="R51" s="204">
        <f t="shared" si="18"/>
        <v>1607.8865218797678</v>
      </c>
      <c r="S51" s="157"/>
      <c r="T51" s="214" t="s">
        <v>133</v>
      </c>
      <c r="U51" s="215" t="s">
        <v>341</v>
      </c>
      <c r="V51" s="216">
        <f>ROUNDDOWN(V48/V49*V50,0)</f>
        <v>2505</v>
      </c>
      <c r="W51" s="217" t="s">
        <v>342</v>
      </c>
      <c r="X51" s="157"/>
      <c r="Z51">
        <f>V51*4</f>
        <v>10020</v>
      </c>
    </row>
    <row r="52" spans="1:26" ht="16.5" customHeight="1" thickTop="1" x14ac:dyDescent="0.15">
      <c r="A52" s="157"/>
      <c r="B52" s="193" t="s">
        <v>343</v>
      </c>
      <c r="C52" s="194">
        <f t="shared" si="19"/>
        <v>273</v>
      </c>
      <c r="D52" s="195">
        <f t="shared" si="20"/>
        <v>150</v>
      </c>
      <c r="E52" s="196">
        <v>20</v>
      </c>
      <c r="F52" s="197">
        <f t="shared" si="21"/>
        <v>127</v>
      </c>
      <c r="G52" s="198">
        <f t="shared" si="12"/>
        <v>228.61683899438282</v>
      </c>
      <c r="H52" s="198">
        <f t="shared" si="13"/>
        <v>244.57612967461898</v>
      </c>
      <c r="I52" s="198">
        <v>0</v>
      </c>
      <c r="J52" s="198">
        <f t="shared" si="14"/>
        <v>228.61683899438282</v>
      </c>
      <c r="K52" s="198">
        <f t="shared" si="15"/>
        <v>244.57612967461898</v>
      </c>
      <c r="L52" s="199">
        <v>4348</v>
      </c>
      <c r="M52" s="200">
        <f t="shared" si="22"/>
        <v>647</v>
      </c>
      <c r="N52" s="201">
        <v>0.39</v>
      </c>
      <c r="O52" s="202">
        <v>0.1</v>
      </c>
      <c r="P52" s="194">
        <f t="shared" si="16"/>
        <v>420</v>
      </c>
      <c r="Q52" s="203">
        <f t="shared" si="17"/>
        <v>2315.2853963450953</v>
      </c>
      <c r="R52" s="204">
        <f t="shared" si="18"/>
        <v>1607.8865218797678</v>
      </c>
      <c r="S52" s="157"/>
      <c r="T52" s="218" t="s">
        <v>299</v>
      </c>
      <c r="U52" s="219" t="s">
        <v>344</v>
      </c>
      <c r="V52" s="220">
        <f>R60</f>
        <v>17264.817413741548</v>
      </c>
      <c r="W52" s="221" t="s">
        <v>132</v>
      </c>
      <c r="X52" s="157"/>
    </row>
    <row r="53" spans="1:26" ht="16.5" customHeight="1" x14ac:dyDescent="0.15">
      <c r="A53" s="157"/>
      <c r="B53" s="193" t="s">
        <v>345</v>
      </c>
      <c r="C53" s="194">
        <f t="shared" si="19"/>
        <v>273</v>
      </c>
      <c r="D53" s="195">
        <f t="shared" si="20"/>
        <v>150</v>
      </c>
      <c r="E53" s="196">
        <v>20</v>
      </c>
      <c r="F53" s="197">
        <f t="shared" si="21"/>
        <v>127</v>
      </c>
      <c r="G53" s="198">
        <f t="shared" si="12"/>
        <v>228.61683899438282</v>
      </c>
      <c r="H53" s="198">
        <f t="shared" si="13"/>
        <v>244.57612967461898</v>
      </c>
      <c r="I53" s="198">
        <v>0</v>
      </c>
      <c r="J53" s="198">
        <f t="shared" si="14"/>
        <v>228.61683899438282</v>
      </c>
      <c r="K53" s="198">
        <f t="shared" si="15"/>
        <v>244.57612967461898</v>
      </c>
      <c r="L53" s="199">
        <v>4348</v>
      </c>
      <c r="M53" s="200">
        <f t="shared" si="22"/>
        <v>647</v>
      </c>
      <c r="N53" s="201">
        <v>0.39</v>
      </c>
      <c r="O53" s="202">
        <v>0.1</v>
      </c>
      <c r="P53" s="194">
        <f t="shared" si="16"/>
        <v>420</v>
      </c>
      <c r="Q53" s="203">
        <f t="shared" si="17"/>
        <v>2315.2853963450953</v>
      </c>
      <c r="R53" s="204">
        <f t="shared" si="18"/>
        <v>1607.8865218797678</v>
      </c>
      <c r="S53" s="157"/>
      <c r="T53" s="209" t="s">
        <v>131</v>
      </c>
      <c r="U53" s="210" t="s">
        <v>358</v>
      </c>
      <c r="V53" s="211">
        <v>1</v>
      </c>
      <c r="W53" s="212" t="s">
        <v>332</v>
      </c>
      <c r="X53" s="157"/>
    </row>
    <row r="54" spans="1:26" ht="16.5" customHeight="1" x14ac:dyDescent="0.15">
      <c r="A54" s="157"/>
      <c r="B54" s="193" t="s">
        <v>346</v>
      </c>
      <c r="C54" s="194">
        <f t="shared" si="19"/>
        <v>273</v>
      </c>
      <c r="D54" s="195">
        <f t="shared" si="20"/>
        <v>150</v>
      </c>
      <c r="E54" s="196">
        <v>20</v>
      </c>
      <c r="F54" s="197">
        <f t="shared" si="21"/>
        <v>127</v>
      </c>
      <c r="G54" s="198">
        <f t="shared" si="12"/>
        <v>228.61683899438282</v>
      </c>
      <c r="H54" s="198">
        <f t="shared" si="13"/>
        <v>244.57612967461898</v>
      </c>
      <c r="I54" s="198">
        <v>0</v>
      </c>
      <c r="J54" s="198">
        <f t="shared" si="14"/>
        <v>228.61683899438282</v>
      </c>
      <c r="K54" s="198">
        <f t="shared" si="15"/>
        <v>244.57612967461898</v>
      </c>
      <c r="L54" s="199">
        <v>4348</v>
      </c>
      <c r="M54" s="200">
        <f t="shared" si="22"/>
        <v>647</v>
      </c>
      <c r="N54" s="201">
        <v>0.39</v>
      </c>
      <c r="O54" s="202">
        <v>0.1</v>
      </c>
      <c r="P54" s="194">
        <f t="shared" si="16"/>
        <v>420</v>
      </c>
      <c r="Q54" s="203">
        <f t="shared" si="17"/>
        <v>2315.2853963450953</v>
      </c>
      <c r="R54" s="204">
        <f t="shared" si="18"/>
        <v>1607.8865218797678</v>
      </c>
      <c r="S54" s="157"/>
      <c r="T54" s="209" t="s">
        <v>337</v>
      </c>
      <c r="U54" s="210" t="s">
        <v>338</v>
      </c>
      <c r="V54" s="213">
        <v>0.10100000000000001</v>
      </c>
      <c r="W54" s="212" t="s">
        <v>339</v>
      </c>
      <c r="X54" s="157"/>
    </row>
    <row r="55" spans="1:26" ht="16.5" customHeight="1" thickBot="1" x14ac:dyDescent="0.2">
      <c r="A55" s="157"/>
      <c r="B55" s="193" t="s">
        <v>347</v>
      </c>
      <c r="C55" s="194">
        <v>159</v>
      </c>
      <c r="D55" s="195">
        <f t="shared" si="20"/>
        <v>150</v>
      </c>
      <c r="E55" s="196">
        <v>20</v>
      </c>
      <c r="F55" s="197">
        <f>43</f>
        <v>43</v>
      </c>
      <c r="G55" s="198">
        <f t="shared" si="12"/>
        <v>62.005614203901743</v>
      </c>
      <c r="H55" s="198">
        <f t="shared" si="13"/>
        <v>67.409153568076192</v>
      </c>
      <c r="I55" s="198">
        <v>0</v>
      </c>
      <c r="J55" s="198">
        <f t="shared" si="14"/>
        <v>62.005614203901743</v>
      </c>
      <c r="K55" s="198">
        <f t="shared" si="15"/>
        <v>67.409153568076192</v>
      </c>
      <c r="L55" s="199">
        <v>6070</v>
      </c>
      <c r="M55" s="200">
        <f t="shared" si="22"/>
        <v>647</v>
      </c>
      <c r="N55" s="201">
        <v>0.39</v>
      </c>
      <c r="O55" s="202">
        <v>0.1</v>
      </c>
      <c r="P55" s="194">
        <f t="shared" si="16"/>
        <v>420</v>
      </c>
      <c r="Q55" s="203">
        <f t="shared" si="17"/>
        <v>876.65050298462859</v>
      </c>
      <c r="R55" s="204">
        <f t="shared" si="18"/>
        <v>618.67042598323235</v>
      </c>
      <c r="S55" s="157"/>
      <c r="T55" s="214" t="s">
        <v>134</v>
      </c>
      <c r="U55" s="215" t="s">
        <v>348</v>
      </c>
      <c r="V55" s="216">
        <f>ROUNDUP(V52/V53*V54,0)</f>
        <v>1744</v>
      </c>
      <c r="W55" s="217" t="s">
        <v>342</v>
      </c>
      <c r="X55" s="157"/>
      <c r="Z55">
        <f t="shared" ref="Z55:Z56" si="23">V55*4</f>
        <v>6976</v>
      </c>
    </row>
    <row r="56" spans="1:26" ht="16.5" customHeight="1" thickTop="1" x14ac:dyDescent="0.15">
      <c r="A56" s="157"/>
      <c r="B56" s="193" t="s">
        <v>349</v>
      </c>
      <c r="C56" s="194">
        <v>159</v>
      </c>
      <c r="D56" s="195">
        <f t="shared" si="20"/>
        <v>150</v>
      </c>
      <c r="E56" s="196">
        <v>20</v>
      </c>
      <c r="F56" s="197">
        <f>43</f>
        <v>43</v>
      </c>
      <c r="G56" s="198">
        <f t="shared" si="12"/>
        <v>62.005614203901743</v>
      </c>
      <c r="H56" s="198">
        <f t="shared" si="13"/>
        <v>67.409153568076192</v>
      </c>
      <c r="I56" s="198">
        <v>0</v>
      </c>
      <c r="J56" s="198">
        <f t="shared" si="14"/>
        <v>62.005614203901743</v>
      </c>
      <c r="K56" s="198">
        <f t="shared" si="15"/>
        <v>67.409153568076192</v>
      </c>
      <c r="L56" s="199">
        <v>6070</v>
      </c>
      <c r="M56" s="200">
        <f t="shared" si="22"/>
        <v>647</v>
      </c>
      <c r="N56" s="201">
        <v>0.39</v>
      </c>
      <c r="O56" s="202">
        <v>0.1</v>
      </c>
      <c r="P56" s="194">
        <f t="shared" si="16"/>
        <v>420</v>
      </c>
      <c r="Q56" s="203">
        <f t="shared" si="17"/>
        <v>876.65050298462859</v>
      </c>
      <c r="R56" s="204">
        <f t="shared" si="18"/>
        <v>618.67042598323235</v>
      </c>
      <c r="S56" s="157"/>
      <c r="T56" s="222" t="s">
        <v>135</v>
      </c>
      <c r="U56" s="223" t="s">
        <v>350</v>
      </c>
      <c r="V56" s="224">
        <f>V51-V55</f>
        <v>761</v>
      </c>
      <c r="W56" s="225" t="s">
        <v>351</v>
      </c>
      <c r="X56" s="157"/>
      <c r="Z56">
        <f t="shared" si="23"/>
        <v>3044</v>
      </c>
    </row>
    <row r="57" spans="1:26" ht="16.5" customHeight="1" x14ac:dyDescent="0.15">
      <c r="A57" s="157"/>
      <c r="B57" s="193" t="s">
        <v>352</v>
      </c>
      <c r="C57" s="194">
        <v>159</v>
      </c>
      <c r="D57" s="195">
        <f t="shared" si="20"/>
        <v>150</v>
      </c>
      <c r="E57" s="196">
        <v>20</v>
      </c>
      <c r="F57" s="197">
        <f>43</f>
        <v>43</v>
      </c>
      <c r="G57" s="198">
        <f t="shared" si="12"/>
        <v>62.005614203901743</v>
      </c>
      <c r="H57" s="198">
        <f t="shared" si="13"/>
        <v>67.409153568076192</v>
      </c>
      <c r="I57" s="198">
        <v>0</v>
      </c>
      <c r="J57" s="198">
        <f t="shared" si="14"/>
        <v>62.005614203901743</v>
      </c>
      <c r="K57" s="198">
        <f t="shared" si="15"/>
        <v>67.409153568076192</v>
      </c>
      <c r="L57" s="199">
        <v>6070</v>
      </c>
      <c r="M57" s="200">
        <f t="shared" si="22"/>
        <v>647</v>
      </c>
      <c r="N57" s="201">
        <v>0.39</v>
      </c>
      <c r="O57" s="202">
        <v>0.1</v>
      </c>
      <c r="P57" s="194">
        <f t="shared" si="16"/>
        <v>420</v>
      </c>
      <c r="Q57" s="203">
        <f t="shared" si="17"/>
        <v>876.65050298462859</v>
      </c>
      <c r="R57" s="204">
        <f t="shared" si="18"/>
        <v>618.67042598323235</v>
      </c>
      <c r="S57" s="157"/>
      <c r="T57" s="157"/>
      <c r="U57" s="161"/>
      <c r="V57" s="158"/>
      <c r="W57" s="161"/>
      <c r="X57" s="157"/>
    </row>
    <row r="58" spans="1:26" ht="16.5" customHeight="1" x14ac:dyDescent="0.15">
      <c r="A58" s="157"/>
      <c r="B58" s="193" t="s">
        <v>353</v>
      </c>
      <c r="C58" s="194">
        <v>159</v>
      </c>
      <c r="D58" s="195">
        <f t="shared" si="20"/>
        <v>150</v>
      </c>
      <c r="E58" s="196">
        <v>20</v>
      </c>
      <c r="F58" s="197">
        <f>43</f>
        <v>43</v>
      </c>
      <c r="G58" s="198">
        <f t="shared" si="12"/>
        <v>62.005614203901743</v>
      </c>
      <c r="H58" s="198">
        <f t="shared" si="13"/>
        <v>67.409153568076192</v>
      </c>
      <c r="I58" s="198">
        <v>0</v>
      </c>
      <c r="J58" s="198">
        <f t="shared" si="14"/>
        <v>62.005614203901743</v>
      </c>
      <c r="K58" s="198">
        <f t="shared" si="15"/>
        <v>67.409153568076192</v>
      </c>
      <c r="L58" s="199">
        <v>6070</v>
      </c>
      <c r="M58" s="200">
        <f t="shared" si="22"/>
        <v>647</v>
      </c>
      <c r="N58" s="201">
        <v>0.39</v>
      </c>
      <c r="O58" s="202">
        <v>0.1</v>
      </c>
      <c r="P58" s="194">
        <f t="shared" si="16"/>
        <v>420</v>
      </c>
      <c r="Q58" s="203">
        <f t="shared" si="17"/>
        <v>876.65050298462859</v>
      </c>
      <c r="R58" s="204">
        <f t="shared" si="18"/>
        <v>618.67042598323235</v>
      </c>
      <c r="S58" s="157"/>
      <c r="T58" s="157"/>
      <c r="U58" s="161"/>
      <c r="V58" s="158"/>
      <c r="W58" s="161"/>
      <c r="X58" s="157"/>
    </row>
    <row r="59" spans="1:26" ht="16.5" customHeight="1" x14ac:dyDescent="0.15">
      <c r="A59" s="157"/>
      <c r="B59" s="226" t="s">
        <v>354</v>
      </c>
      <c r="C59" s="227">
        <v>273</v>
      </c>
      <c r="D59" s="228">
        <f t="shared" si="20"/>
        <v>150</v>
      </c>
      <c r="E59" s="229">
        <v>20</v>
      </c>
      <c r="F59" s="230">
        <v>200</v>
      </c>
      <c r="G59" s="231">
        <f t="shared" si="12"/>
        <v>360.02651810139025</v>
      </c>
      <c r="H59" s="231">
        <f t="shared" si="13"/>
        <v>385.15925933010863</v>
      </c>
      <c r="I59" s="231">
        <v>0</v>
      </c>
      <c r="J59" s="231">
        <f t="shared" si="14"/>
        <v>360.02651810139025</v>
      </c>
      <c r="K59" s="231">
        <f t="shared" si="15"/>
        <v>385.15925933010863</v>
      </c>
      <c r="L59" s="232">
        <f>L58</f>
        <v>6070</v>
      </c>
      <c r="M59" s="233">
        <f>M58</f>
        <v>647</v>
      </c>
      <c r="N59" s="234">
        <v>0.39</v>
      </c>
      <c r="O59" s="235">
        <v>0.1</v>
      </c>
      <c r="P59" s="236">
        <f t="shared" si="16"/>
        <v>420</v>
      </c>
      <c r="Q59" s="237">
        <f t="shared" si="17"/>
        <v>5090.1427593878725</v>
      </c>
      <c r="R59" s="238">
        <f t="shared" si="18"/>
        <v>3534.9300566502443</v>
      </c>
      <c r="S59" s="157"/>
      <c r="T59" s="157"/>
      <c r="U59" s="161"/>
      <c r="V59" s="158"/>
      <c r="W59" s="161"/>
      <c r="X59" s="157"/>
    </row>
    <row r="60" spans="1:26" ht="15" x14ac:dyDescent="0.15">
      <c r="A60" s="157"/>
      <c r="B60" s="157"/>
      <c r="C60" s="158"/>
      <c r="D60" s="158"/>
      <c r="E60" s="158"/>
      <c r="F60" s="159"/>
      <c r="G60" s="160"/>
      <c r="H60" s="160"/>
      <c r="I60" s="157" t="s">
        <v>128</v>
      </c>
      <c r="J60" s="239">
        <f>SUM(J48:J59)</f>
        <v>2208.3668478776772</v>
      </c>
      <c r="K60" s="239">
        <f>SUM(K48:K59)</f>
        <v>2366.8287813247462</v>
      </c>
      <c r="L60" s="157"/>
      <c r="M60" s="157"/>
      <c r="N60" s="157"/>
      <c r="O60" s="157"/>
      <c r="P60" s="157" t="s">
        <v>128</v>
      </c>
      <c r="Q60" s="239">
        <f>SUM(Q48:Q59)</f>
        <v>24803.742545742058</v>
      </c>
      <c r="R60" s="239">
        <f>SUM(R48:R59)</f>
        <v>17264.817413741548</v>
      </c>
      <c r="S60" s="157"/>
      <c r="T60" s="157"/>
      <c r="U60" s="161"/>
      <c r="V60" s="158"/>
      <c r="W60" s="161"/>
      <c r="X60" s="157"/>
    </row>
    <row r="61" spans="1:26" ht="15" x14ac:dyDescent="0.15">
      <c r="A61" s="157"/>
      <c r="B61" s="157"/>
      <c r="C61" s="158"/>
      <c r="D61" s="158"/>
      <c r="E61" s="158"/>
      <c r="F61" s="159"/>
      <c r="G61" s="160"/>
      <c r="H61" s="160"/>
      <c r="I61" s="160"/>
      <c r="J61" s="160"/>
      <c r="K61" s="160"/>
      <c r="L61" s="157"/>
      <c r="M61" s="157"/>
      <c r="N61" s="157"/>
      <c r="O61" s="157"/>
      <c r="P61" s="157"/>
      <c r="Q61" s="157"/>
      <c r="R61" s="157"/>
      <c r="S61" s="157"/>
      <c r="T61" s="157"/>
      <c r="U61" s="161"/>
      <c r="V61" s="158"/>
      <c r="W61" s="161"/>
      <c r="X61" s="157"/>
    </row>
    <row r="62" spans="1:26" ht="15" x14ac:dyDescent="0.15">
      <c r="A62" s="157"/>
      <c r="B62" s="157" t="s">
        <v>356</v>
      </c>
      <c r="C62" s="158"/>
      <c r="D62" s="158"/>
      <c r="E62" s="158"/>
      <c r="F62" s="159"/>
      <c r="G62" s="160"/>
      <c r="H62" s="160"/>
      <c r="I62" s="160"/>
      <c r="J62" s="160"/>
      <c r="K62" s="160"/>
      <c r="L62" s="157"/>
      <c r="M62" s="157"/>
      <c r="N62" s="157"/>
      <c r="O62" s="157"/>
      <c r="P62" s="157"/>
      <c r="Q62" s="157"/>
      <c r="R62" s="157"/>
      <c r="S62" s="157"/>
      <c r="T62" s="157"/>
      <c r="U62" s="161"/>
      <c r="V62" s="158"/>
      <c r="W62" s="161"/>
      <c r="X62" s="157"/>
    </row>
    <row r="63" spans="1:26" ht="30" x14ac:dyDescent="0.15">
      <c r="A63" s="157"/>
      <c r="B63" s="157"/>
      <c r="C63" s="158"/>
      <c r="D63" s="158"/>
      <c r="E63" s="158"/>
      <c r="F63" s="159"/>
      <c r="G63" s="160"/>
      <c r="H63" s="162"/>
      <c r="I63" s="162" t="s">
        <v>130</v>
      </c>
      <c r="J63" s="160"/>
      <c r="K63" s="160"/>
      <c r="L63" s="162" t="s">
        <v>130</v>
      </c>
      <c r="M63" s="157"/>
      <c r="N63" s="157"/>
      <c r="O63" s="162" t="s">
        <v>130</v>
      </c>
      <c r="P63" s="157"/>
      <c r="Q63" s="157"/>
      <c r="R63" s="157"/>
      <c r="S63" s="157"/>
      <c r="T63" s="157"/>
      <c r="U63" s="161"/>
      <c r="V63" s="158"/>
      <c r="W63" s="161"/>
      <c r="X63" s="157"/>
    </row>
    <row r="64" spans="1:26" ht="15" x14ac:dyDescent="0.15">
      <c r="A64" s="157"/>
      <c r="B64" s="157"/>
      <c r="C64" s="158"/>
      <c r="D64" s="158"/>
      <c r="E64" s="158"/>
      <c r="F64" s="159"/>
      <c r="G64" s="160"/>
      <c r="H64" s="161"/>
      <c r="I64" s="161" t="s">
        <v>129</v>
      </c>
      <c r="J64" s="160"/>
      <c r="K64" s="160"/>
      <c r="L64" s="161" t="s">
        <v>129</v>
      </c>
      <c r="M64" s="157"/>
      <c r="N64" s="157"/>
      <c r="O64" s="161" t="s">
        <v>129</v>
      </c>
      <c r="P64" s="157"/>
      <c r="Q64" s="157"/>
      <c r="R64" s="157"/>
      <c r="S64" s="157"/>
      <c r="T64" s="157"/>
      <c r="U64" s="161"/>
      <c r="V64" s="158"/>
      <c r="W64" s="161"/>
      <c r="X64" s="157"/>
    </row>
    <row r="65" spans="1:24" ht="150" x14ac:dyDescent="0.15">
      <c r="A65" s="157"/>
      <c r="B65" s="315" t="s">
        <v>110</v>
      </c>
      <c r="C65" s="163" t="s">
        <v>113</v>
      </c>
      <c r="D65" s="164" t="s">
        <v>112</v>
      </c>
      <c r="E65" s="165" t="s">
        <v>114</v>
      </c>
      <c r="F65" s="166" t="s">
        <v>115</v>
      </c>
      <c r="G65" s="167" t="s">
        <v>120</v>
      </c>
      <c r="H65" s="167" t="s">
        <v>119</v>
      </c>
      <c r="I65" s="167" t="s">
        <v>121</v>
      </c>
      <c r="J65" s="167" t="s">
        <v>313</v>
      </c>
      <c r="K65" s="167" t="s">
        <v>314</v>
      </c>
      <c r="L65" s="168" t="s">
        <v>384</v>
      </c>
      <c r="M65" s="168" t="s">
        <v>296</v>
      </c>
      <c r="N65" s="168" t="s">
        <v>123</v>
      </c>
      <c r="O65" s="169" t="s">
        <v>122</v>
      </c>
      <c r="P65" s="170" t="s">
        <v>295</v>
      </c>
      <c r="Q65" s="171" t="s">
        <v>357</v>
      </c>
      <c r="R65" s="172" t="s">
        <v>298</v>
      </c>
      <c r="S65" s="157"/>
      <c r="T65" s="157"/>
      <c r="U65" s="161"/>
      <c r="V65" s="158"/>
      <c r="W65" s="161"/>
      <c r="X65" s="157"/>
    </row>
    <row r="66" spans="1:24" ht="16.5" x14ac:dyDescent="0.15">
      <c r="A66" s="157"/>
      <c r="B66" s="316"/>
      <c r="C66" s="173" t="s">
        <v>316</v>
      </c>
      <c r="D66" s="174" t="s">
        <v>317</v>
      </c>
      <c r="E66" s="175" t="s">
        <v>318</v>
      </c>
      <c r="F66" s="176" t="s">
        <v>319</v>
      </c>
      <c r="G66" s="177" t="s">
        <v>320</v>
      </c>
      <c r="H66" s="177" t="s">
        <v>321</v>
      </c>
      <c r="I66" s="177" t="s">
        <v>322</v>
      </c>
      <c r="J66" s="177" t="s">
        <v>323</v>
      </c>
      <c r="K66" s="177" t="s">
        <v>324</v>
      </c>
      <c r="L66" s="178" t="s">
        <v>385</v>
      </c>
      <c r="M66" s="178" t="s">
        <v>325</v>
      </c>
      <c r="N66" s="178" t="s">
        <v>326</v>
      </c>
      <c r="O66" s="179" t="s">
        <v>327</v>
      </c>
      <c r="P66" s="180" t="s">
        <v>328</v>
      </c>
      <c r="Q66" s="181" t="s">
        <v>329</v>
      </c>
      <c r="R66" s="182" t="s">
        <v>329</v>
      </c>
      <c r="S66" s="157"/>
      <c r="T66" s="157"/>
      <c r="U66" s="161"/>
      <c r="V66" s="158"/>
      <c r="W66" s="161"/>
      <c r="X66" s="157"/>
    </row>
    <row r="67" spans="1:24" ht="18.75" thickBot="1" x14ac:dyDescent="0.2">
      <c r="A67" s="157"/>
      <c r="B67" s="317"/>
      <c r="C67" s="183" t="s">
        <v>107</v>
      </c>
      <c r="D67" s="184" t="s">
        <v>107</v>
      </c>
      <c r="E67" s="185" t="s">
        <v>107</v>
      </c>
      <c r="F67" s="186" t="s">
        <v>116</v>
      </c>
      <c r="G67" s="187" t="s">
        <v>330</v>
      </c>
      <c r="H67" s="187" t="s">
        <v>330</v>
      </c>
      <c r="I67" s="187" t="s">
        <v>330</v>
      </c>
      <c r="J67" s="187" t="s">
        <v>330</v>
      </c>
      <c r="K67" s="187" t="s">
        <v>330</v>
      </c>
      <c r="L67" s="188" t="s">
        <v>108</v>
      </c>
      <c r="M67" s="188" t="s">
        <v>331</v>
      </c>
      <c r="N67" s="188" t="s">
        <v>332</v>
      </c>
      <c r="O67" s="189" t="s">
        <v>332</v>
      </c>
      <c r="P67" s="190" t="s">
        <v>331</v>
      </c>
      <c r="Q67" s="191" t="s">
        <v>109</v>
      </c>
      <c r="R67" s="192" t="s">
        <v>109</v>
      </c>
      <c r="S67" s="157"/>
      <c r="T67" s="157"/>
      <c r="U67" s="161"/>
      <c r="V67" s="158"/>
      <c r="W67" s="161"/>
      <c r="X67" s="157"/>
    </row>
    <row r="68" spans="1:24" ht="16.5" customHeight="1" thickTop="1" x14ac:dyDescent="0.15">
      <c r="A68" s="157"/>
      <c r="B68" s="193" t="s">
        <v>333</v>
      </c>
      <c r="C68" s="194">
        <v>273</v>
      </c>
      <c r="D68" s="195">
        <v>150</v>
      </c>
      <c r="E68" s="196">
        <v>40</v>
      </c>
      <c r="F68" s="197">
        <v>127</v>
      </c>
      <c r="G68" s="198">
        <f>(C68+2*D68)*F68*PI()/1000</f>
        <v>228.61683899438282</v>
      </c>
      <c r="H68" s="198">
        <f>(C68+2*D68+2*E68)*F68*PI()/1000</f>
        <v>260.53542035485515</v>
      </c>
      <c r="I68" s="198">
        <v>0</v>
      </c>
      <c r="J68" s="198">
        <f>G68*(1-I68/H68)</f>
        <v>228.61683899438282</v>
      </c>
      <c r="K68" s="198">
        <f>H68*(1-I68/H68)</f>
        <v>260.53542035485515</v>
      </c>
      <c r="L68" s="199">
        <v>4348</v>
      </c>
      <c r="M68" s="200">
        <f>M28</f>
        <v>647</v>
      </c>
      <c r="N68" s="201">
        <v>0.63</v>
      </c>
      <c r="O68" s="202">
        <v>0.1</v>
      </c>
      <c r="P68" s="194">
        <f>ROUNDUP(M68*(1-N68*(1-O68)),0)</f>
        <v>281</v>
      </c>
      <c r="Q68" s="203">
        <f>J68*M68*3600*L68/1000000000</f>
        <v>2315.2853963450953</v>
      </c>
      <c r="R68" s="204">
        <f>K68*P68*3600*L68/1000000000</f>
        <v>1145.9485805922639</v>
      </c>
      <c r="S68" s="157"/>
      <c r="T68" s="205" t="s">
        <v>300</v>
      </c>
      <c r="U68" s="206" t="s">
        <v>334</v>
      </c>
      <c r="V68" s="207">
        <f>Q80</f>
        <v>24803.742545742058</v>
      </c>
      <c r="W68" s="208" t="s">
        <v>132</v>
      </c>
      <c r="X68" s="157"/>
    </row>
    <row r="69" spans="1:24" ht="16.5" customHeight="1" x14ac:dyDescent="0.15">
      <c r="A69" s="157"/>
      <c r="B69" s="193" t="s">
        <v>335</v>
      </c>
      <c r="C69" s="194">
        <f>C68</f>
        <v>273</v>
      </c>
      <c r="D69" s="195">
        <f>D68</f>
        <v>150</v>
      </c>
      <c r="E69" s="196">
        <v>40</v>
      </c>
      <c r="F69" s="197">
        <f>F68</f>
        <v>127</v>
      </c>
      <c r="G69" s="198">
        <f t="shared" ref="G69:G79" si="24">(C69+2*D69)*F69*PI()/1000</f>
        <v>228.61683899438282</v>
      </c>
      <c r="H69" s="198">
        <f t="shared" ref="H69:H79" si="25">(C69+2*D69+2*E69)*F69*PI()/1000</f>
        <v>260.53542035485515</v>
      </c>
      <c r="I69" s="198">
        <v>0</v>
      </c>
      <c r="J69" s="198">
        <f t="shared" ref="J69:J79" si="26">G69*(1-I69/H69)</f>
        <v>228.61683899438282</v>
      </c>
      <c r="K69" s="198">
        <f t="shared" ref="K69:K79" si="27">H69*(1-I69/H69)</f>
        <v>260.53542035485515</v>
      </c>
      <c r="L69" s="199">
        <v>4348</v>
      </c>
      <c r="M69" s="200">
        <f>M68</f>
        <v>647</v>
      </c>
      <c r="N69" s="201">
        <v>0.63</v>
      </c>
      <c r="O69" s="202">
        <v>0.1</v>
      </c>
      <c r="P69" s="194">
        <f t="shared" ref="P69:P79" si="28">ROUNDUP(M69*(1-N69*(1-O69)),0)</f>
        <v>281</v>
      </c>
      <c r="Q69" s="203">
        <f t="shared" ref="Q69:Q79" si="29">J69*M69*3600*L69/1000000000</f>
        <v>2315.2853963450953</v>
      </c>
      <c r="R69" s="204">
        <f t="shared" ref="R69:R79" si="30">K69*P69*3600*L69/1000000000</f>
        <v>1145.9485805922639</v>
      </c>
      <c r="S69" s="157"/>
      <c r="T69" s="209" t="s">
        <v>131</v>
      </c>
      <c r="U69" s="210" t="s">
        <v>358</v>
      </c>
      <c r="V69" s="211">
        <v>1</v>
      </c>
      <c r="W69" s="212" t="s">
        <v>332</v>
      </c>
      <c r="X69" s="157"/>
    </row>
    <row r="70" spans="1:24" ht="16.5" customHeight="1" x14ac:dyDescent="0.15">
      <c r="A70" s="157"/>
      <c r="B70" s="193" t="s">
        <v>336</v>
      </c>
      <c r="C70" s="194">
        <f t="shared" ref="C70:C74" si="31">C69</f>
        <v>273</v>
      </c>
      <c r="D70" s="195">
        <f t="shared" ref="D70:D79" si="32">D69</f>
        <v>150</v>
      </c>
      <c r="E70" s="196">
        <v>40</v>
      </c>
      <c r="F70" s="197">
        <f t="shared" ref="F70:F74" si="33">F69</f>
        <v>127</v>
      </c>
      <c r="G70" s="198">
        <f t="shared" si="24"/>
        <v>228.61683899438282</v>
      </c>
      <c r="H70" s="198">
        <f t="shared" si="25"/>
        <v>260.53542035485515</v>
      </c>
      <c r="I70" s="198">
        <v>0</v>
      </c>
      <c r="J70" s="198">
        <f t="shared" si="26"/>
        <v>228.61683899438282</v>
      </c>
      <c r="K70" s="198">
        <f t="shared" si="27"/>
        <v>260.53542035485515</v>
      </c>
      <c r="L70" s="199">
        <v>4348</v>
      </c>
      <c r="M70" s="200">
        <f t="shared" ref="M70:M78" si="34">M69</f>
        <v>647</v>
      </c>
      <c r="N70" s="201">
        <v>0.63</v>
      </c>
      <c r="O70" s="202">
        <v>0.1</v>
      </c>
      <c r="P70" s="194">
        <f t="shared" si="28"/>
        <v>281</v>
      </c>
      <c r="Q70" s="203">
        <f t="shared" si="29"/>
        <v>2315.2853963450953</v>
      </c>
      <c r="R70" s="204">
        <f t="shared" si="30"/>
        <v>1145.9485805922639</v>
      </c>
      <c r="S70" s="157"/>
      <c r="T70" s="209" t="s">
        <v>337</v>
      </c>
      <c r="U70" s="210" t="s">
        <v>338</v>
      </c>
      <c r="V70" s="213">
        <v>0.10100000000000001</v>
      </c>
      <c r="W70" s="212" t="s">
        <v>339</v>
      </c>
      <c r="X70" s="157"/>
    </row>
    <row r="71" spans="1:24" ht="16.5" customHeight="1" thickBot="1" x14ac:dyDescent="0.2">
      <c r="A71" s="157"/>
      <c r="B71" s="193" t="s">
        <v>340</v>
      </c>
      <c r="C71" s="194">
        <f t="shared" si="31"/>
        <v>273</v>
      </c>
      <c r="D71" s="195">
        <f t="shared" si="32"/>
        <v>150</v>
      </c>
      <c r="E71" s="196">
        <v>40</v>
      </c>
      <c r="F71" s="197">
        <f t="shared" si="33"/>
        <v>127</v>
      </c>
      <c r="G71" s="198">
        <f t="shared" si="24"/>
        <v>228.61683899438282</v>
      </c>
      <c r="H71" s="198">
        <f t="shared" si="25"/>
        <v>260.53542035485515</v>
      </c>
      <c r="I71" s="198">
        <v>0</v>
      </c>
      <c r="J71" s="198">
        <f t="shared" si="26"/>
        <v>228.61683899438282</v>
      </c>
      <c r="K71" s="198">
        <f t="shared" si="27"/>
        <v>260.53542035485515</v>
      </c>
      <c r="L71" s="199">
        <v>4348</v>
      </c>
      <c r="M71" s="200">
        <f t="shared" si="34"/>
        <v>647</v>
      </c>
      <c r="N71" s="201">
        <v>0.63</v>
      </c>
      <c r="O71" s="202">
        <v>0.1</v>
      </c>
      <c r="P71" s="194">
        <f t="shared" si="28"/>
        <v>281</v>
      </c>
      <c r="Q71" s="203">
        <f t="shared" si="29"/>
        <v>2315.2853963450953</v>
      </c>
      <c r="R71" s="204">
        <f t="shared" si="30"/>
        <v>1145.9485805922639</v>
      </c>
      <c r="S71" s="157"/>
      <c r="T71" s="214" t="s">
        <v>133</v>
      </c>
      <c r="U71" s="215" t="s">
        <v>341</v>
      </c>
      <c r="V71" s="216">
        <f>ROUNDDOWN(V68/V69*V70,0)</f>
        <v>2505</v>
      </c>
      <c r="W71" s="217" t="s">
        <v>342</v>
      </c>
      <c r="X71" s="157"/>
    </row>
    <row r="72" spans="1:24" ht="16.5" customHeight="1" thickTop="1" x14ac:dyDescent="0.15">
      <c r="A72" s="157"/>
      <c r="B72" s="193" t="s">
        <v>343</v>
      </c>
      <c r="C72" s="194">
        <f t="shared" si="31"/>
        <v>273</v>
      </c>
      <c r="D72" s="195">
        <f t="shared" si="32"/>
        <v>150</v>
      </c>
      <c r="E72" s="196">
        <v>40</v>
      </c>
      <c r="F72" s="197">
        <f t="shared" si="33"/>
        <v>127</v>
      </c>
      <c r="G72" s="198">
        <f t="shared" si="24"/>
        <v>228.61683899438282</v>
      </c>
      <c r="H72" s="198">
        <f t="shared" si="25"/>
        <v>260.53542035485515</v>
      </c>
      <c r="I72" s="198">
        <v>0</v>
      </c>
      <c r="J72" s="198">
        <f t="shared" si="26"/>
        <v>228.61683899438282</v>
      </c>
      <c r="K72" s="198">
        <f t="shared" si="27"/>
        <v>260.53542035485515</v>
      </c>
      <c r="L72" s="199">
        <v>4348</v>
      </c>
      <c r="M72" s="200">
        <f t="shared" si="34"/>
        <v>647</v>
      </c>
      <c r="N72" s="201">
        <v>0.63</v>
      </c>
      <c r="O72" s="202">
        <v>0.1</v>
      </c>
      <c r="P72" s="194">
        <f t="shared" si="28"/>
        <v>281</v>
      </c>
      <c r="Q72" s="203">
        <f t="shared" si="29"/>
        <v>2315.2853963450953</v>
      </c>
      <c r="R72" s="204">
        <f t="shared" si="30"/>
        <v>1145.9485805922639</v>
      </c>
      <c r="S72" s="157"/>
      <c r="T72" s="218" t="s">
        <v>299</v>
      </c>
      <c r="U72" s="219" t="s">
        <v>344</v>
      </c>
      <c r="V72" s="220">
        <f>R80</f>
        <v>12329.401721615301</v>
      </c>
      <c r="W72" s="221" t="s">
        <v>132</v>
      </c>
      <c r="X72" s="157"/>
    </row>
    <row r="73" spans="1:24" ht="16.5" customHeight="1" x14ac:dyDescent="0.15">
      <c r="A73" s="157"/>
      <c r="B73" s="193" t="s">
        <v>345</v>
      </c>
      <c r="C73" s="194">
        <f t="shared" si="31"/>
        <v>273</v>
      </c>
      <c r="D73" s="195">
        <f t="shared" si="32"/>
        <v>150</v>
      </c>
      <c r="E73" s="196">
        <v>40</v>
      </c>
      <c r="F73" s="197">
        <f t="shared" si="33"/>
        <v>127</v>
      </c>
      <c r="G73" s="198">
        <f t="shared" si="24"/>
        <v>228.61683899438282</v>
      </c>
      <c r="H73" s="198">
        <f t="shared" si="25"/>
        <v>260.53542035485515</v>
      </c>
      <c r="I73" s="198">
        <v>0</v>
      </c>
      <c r="J73" s="198">
        <f t="shared" si="26"/>
        <v>228.61683899438282</v>
      </c>
      <c r="K73" s="198">
        <f t="shared" si="27"/>
        <v>260.53542035485515</v>
      </c>
      <c r="L73" s="199">
        <v>4348</v>
      </c>
      <c r="M73" s="200">
        <f t="shared" si="34"/>
        <v>647</v>
      </c>
      <c r="N73" s="201">
        <v>0.63</v>
      </c>
      <c r="O73" s="202">
        <v>0.1</v>
      </c>
      <c r="P73" s="194">
        <f t="shared" si="28"/>
        <v>281</v>
      </c>
      <c r="Q73" s="203">
        <f t="shared" si="29"/>
        <v>2315.2853963450953</v>
      </c>
      <c r="R73" s="204">
        <f t="shared" si="30"/>
        <v>1145.9485805922639</v>
      </c>
      <c r="S73" s="157"/>
      <c r="T73" s="209" t="s">
        <v>131</v>
      </c>
      <c r="U73" s="210" t="s">
        <v>358</v>
      </c>
      <c r="V73" s="211">
        <v>1</v>
      </c>
      <c r="W73" s="212" t="s">
        <v>332</v>
      </c>
      <c r="X73" s="157"/>
    </row>
    <row r="74" spans="1:24" ht="16.5" customHeight="1" x14ac:dyDescent="0.15">
      <c r="A74" s="157"/>
      <c r="B74" s="193" t="s">
        <v>346</v>
      </c>
      <c r="C74" s="194">
        <f t="shared" si="31"/>
        <v>273</v>
      </c>
      <c r="D74" s="195">
        <f t="shared" si="32"/>
        <v>150</v>
      </c>
      <c r="E74" s="196">
        <v>40</v>
      </c>
      <c r="F74" s="197">
        <f t="shared" si="33"/>
        <v>127</v>
      </c>
      <c r="G74" s="198">
        <f t="shared" si="24"/>
        <v>228.61683899438282</v>
      </c>
      <c r="H74" s="198">
        <f t="shared" si="25"/>
        <v>260.53542035485515</v>
      </c>
      <c r="I74" s="198">
        <v>0</v>
      </c>
      <c r="J74" s="198">
        <f t="shared" si="26"/>
        <v>228.61683899438282</v>
      </c>
      <c r="K74" s="198">
        <f t="shared" si="27"/>
        <v>260.53542035485515</v>
      </c>
      <c r="L74" s="199">
        <v>4348</v>
      </c>
      <c r="M74" s="200">
        <f t="shared" si="34"/>
        <v>647</v>
      </c>
      <c r="N74" s="201">
        <v>0.63</v>
      </c>
      <c r="O74" s="202">
        <v>0.1</v>
      </c>
      <c r="P74" s="194">
        <f t="shared" si="28"/>
        <v>281</v>
      </c>
      <c r="Q74" s="203">
        <f t="shared" si="29"/>
        <v>2315.2853963450953</v>
      </c>
      <c r="R74" s="204">
        <f t="shared" si="30"/>
        <v>1145.9485805922639</v>
      </c>
      <c r="S74" s="157"/>
      <c r="T74" s="209" t="s">
        <v>337</v>
      </c>
      <c r="U74" s="210" t="s">
        <v>338</v>
      </c>
      <c r="V74" s="213">
        <v>0.10100000000000001</v>
      </c>
      <c r="W74" s="212" t="s">
        <v>339</v>
      </c>
      <c r="X74" s="157"/>
    </row>
    <row r="75" spans="1:24" ht="16.5" customHeight="1" thickBot="1" x14ac:dyDescent="0.2">
      <c r="A75" s="157"/>
      <c r="B75" s="193" t="s">
        <v>347</v>
      </c>
      <c r="C75" s="194">
        <v>159</v>
      </c>
      <c r="D75" s="195">
        <f t="shared" si="32"/>
        <v>150</v>
      </c>
      <c r="E75" s="196">
        <v>40</v>
      </c>
      <c r="F75" s="197">
        <f>43</f>
        <v>43</v>
      </c>
      <c r="G75" s="198">
        <f t="shared" si="24"/>
        <v>62.005614203901743</v>
      </c>
      <c r="H75" s="198">
        <f t="shared" si="25"/>
        <v>72.812692932250627</v>
      </c>
      <c r="I75" s="198">
        <v>0</v>
      </c>
      <c r="J75" s="198">
        <f t="shared" si="26"/>
        <v>62.005614203901743</v>
      </c>
      <c r="K75" s="198">
        <f t="shared" si="27"/>
        <v>72.812692932250627</v>
      </c>
      <c r="L75" s="199">
        <v>6070</v>
      </c>
      <c r="M75" s="200">
        <f t="shared" si="34"/>
        <v>647</v>
      </c>
      <c r="N75" s="201">
        <v>0.63</v>
      </c>
      <c r="O75" s="202">
        <v>0.1</v>
      </c>
      <c r="P75" s="194">
        <f t="shared" si="28"/>
        <v>281</v>
      </c>
      <c r="Q75" s="203">
        <f t="shared" si="29"/>
        <v>876.65050298462859</v>
      </c>
      <c r="R75" s="204">
        <f t="shared" si="30"/>
        <v>447.09993343350698</v>
      </c>
      <c r="S75" s="157"/>
      <c r="T75" s="214" t="s">
        <v>134</v>
      </c>
      <c r="U75" s="215" t="s">
        <v>348</v>
      </c>
      <c r="V75" s="216">
        <f>ROUNDUP(V72/V73*V74,0)</f>
        <v>1246</v>
      </c>
      <c r="W75" s="217" t="s">
        <v>342</v>
      </c>
      <c r="X75" s="157"/>
    </row>
    <row r="76" spans="1:24" ht="16.5" customHeight="1" thickTop="1" x14ac:dyDescent="0.15">
      <c r="A76" s="157"/>
      <c r="B76" s="193" t="s">
        <v>349</v>
      </c>
      <c r="C76" s="194">
        <v>159</v>
      </c>
      <c r="D76" s="195">
        <f t="shared" si="32"/>
        <v>150</v>
      </c>
      <c r="E76" s="196">
        <v>40</v>
      </c>
      <c r="F76" s="197">
        <f>43</f>
        <v>43</v>
      </c>
      <c r="G76" s="198">
        <f t="shared" si="24"/>
        <v>62.005614203901743</v>
      </c>
      <c r="H76" s="198">
        <f t="shared" si="25"/>
        <v>72.812692932250627</v>
      </c>
      <c r="I76" s="198">
        <v>0</v>
      </c>
      <c r="J76" s="198">
        <f t="shared" si="26"/>
        <v>62.005614203901743</v>
      </c>
      <c r="K76" s="198">
        <f t="shared" si="27"/>
        <v>72.812692932250627</v>
      </c>
      <c r="L76" s="199">
        <v>6070</v>
      </c>
      <c r="M76" s="200">
        <f t="shared" si="34"/>
        <v>647</v>
      </c>
      <c r="N76" s="201">
        <v>0.63</v>
      </c>
      <c r="O76" s="202">
        <v>0.1</v>
      </c>
      <c r="P76" s="194">
        <f t="shared" si="28"/>
        <v>281</v>
      </c>
      <c r="Q76" s="203">
        <f t="shared" si="29"/>
        <v>876.65050298462859</v>
      </c>
      <c r="R76" s="204">
        <f t="shared" si="30"/>
        <v>447.09993343350698</v>
      </c>
      <c r="S76" s="157"/>
      <c r="T76" s="222" t="s">
        <v>135</v>
      </c>
      <c r="U76" s="223" t="s">
        <v>350</v>
      </c>
      <c r="V76" s="224">
        <f>V71-V75</f>
        <v>1259</v>
      </c>
      <c r="W76" s="225" t="s">
        <v>351</v>
      </c>
      <c r="X76" s="157"/>
    </row>
    <row r="77" spans="1:24" ht="16.5" customHeight="1" x14ac:dyDescent="0.15">
      <c r="A77" s="157"/>
      <c r="B77" s="193" t="s">
        <v>352</v>
      </c>
      <c r="C77" s="194">
        <v>159</v>
      </c>
      <c r="D77" s="195">
        <f t="shared" si="32"/>
        <v>150</v>
      </c>
      <c r="E77" s="196">
        <v>40</v>
      </c>
      <c r="F77" s="197">
        <f>43</f>
        <v>43</v>
      </c>
      <c r="G77" s="198">
        <f t="shared" si="24"/>
        <v>62.005614203901743</v>
      </c>
      <c r="H77" s="198">
        <f t="shared" si="25"/>
        <v>72.812692932250627</v>
      </c>
      <c r="I77" s="198">
        <v>0</v>
      </c>
      <c r="J77" s="198">
        <f t="shared" si="26"/>
        <v>62.005614203901743</v>
      </c>
      <c r="K77" s="198">
        <f t="shared" si="27"/>
        <v>72.812692932250627</v>
      </c>
      <c r="L77" s="199">
        <v>6070</v>
      </c>
      <c r="M77" s="200">
        <f t="shared" si="34"/>
        <v>647</v>
      </c>
      <c r="N77" s="201">
        <v>0.63</v>
      </c>
      <c r="O77" s="202">
        <v>0.1</v>
      </c>
      <c r="P77" s="194">
        <f t="shared" si="28"/>
        <v>281</v>
      </c>
      <c r="Q77" s="203">
        <f t="shared" si="29"/>
        <v>876.65050298462859</v>
      </c>
      <c r="R77" s="204">
        <f t="shared" si="30"/>
        <v>447.09993343350698</v>
      </c>
      <c r="S77" s="157"/>
      <c r="T77" s="157"/>
      <c r="U77" s="161"/>
      <c r="V77" s="158"/>
      <c r="W77" s="161"/>
      <c r="X77" s="157"/>
    </row>
    <row r="78" spans="1:24" ht="16.5" customHeight="1" x14ac:dyDescent="0.15">
      <c r="A78" s="157"/>
      <c r="B78" s="193" t="s">
        <v>353</v>
      </c>
      <c r="C78" s="194">
        <v>159</v>
      </c>
      <c r="D78" s="195">
        <f t="shared" si="32"/>
        <v>150</v>
      </c>
      <c r="E78" s="196">
        <v>40</v>
      </c>
      <c r="F78" s="197">
        <f>43</f>
        <v>43</v>
      </c>
      <c r="G78" s="198">
        <f t="shared" si="24"/>
        <v>62.005614203901743</v>
      </c>
      <c r="H78" s="198">
        <f t="shared" si="25"/>
        <v>72.812692932250627</v>
      </c>
      <c r="I78" s="198">
        <v>0</v>
      </c>
      <c r="J78" s="198">
        <f t="shared" si="26"/>
        <v>62.005614203901743</v>
      </c>
      <c r="K78" s="198">
        <f t="shared" si="27"/>
        <v>72.812692932250627</v>
      </c>
      <c r="L78" s="199">
        <v>6070</v>
      </c>
      <c r="M78" s="200">
        <f t="shared" si="34"/>
        <v>647</v>
      </c>
      <c r="N78" s="201">
        <v>0.63</v>
      </c>
      <c r="O78" s="202">
        <v>0.1</v>
      </c>
      <c r="P78" s="194">
        <f t="shared" si="28"/>
        <v>281</v>
      </c>
      <c r="Q78" s="203">
        <f t="shared" si="29"/>
        <v>876.65050298462859</v>
      </c>
      <c r="R78" s="204">
        <f t="shared" si="30"/>
        <v>447.09993343350698</v>
      </c>
      <c r="S78" s="157"/>
      <c r="T78" s="157"/>
      <c r="U78" s="161"/>
      <c r="V78" s="158"/>
      <c r="W78" s="161"/>
      <c r="X78" s="157"/>
    </row>
    <row r="79" spans="1:24" ht="16.5" customHeight="1" x14ac:dyDescent="0.15">
      <c r="A79" s="157"/>
      <c r="B79" s="226" t="s">
        <v>354</v>
      </c>
      <c r="C79" s="227">
        <v>273</v>
      </c>
      <c r="D79" s="228">
        <f t="shared" si="32"/>
        <v>150</v>
      </c>
      <c r="E79" s="229">
        <v>40</v>
      </c>
      <c r="F79" s="230">
        <v>200</v>
      </c>
      <c r="G79" s="231">
        <f t="shared" si="24"/>
        <v>360.02651810139025</v>
      </c>
      <c r="H79" s="231">
        <f t="shared" si="25"/>
        <v>410.29200055882694</v>
      </c>
      <c r="I79" s="231">
        <v>0</v>
      </c>
      <c r="J79" s="231">
        <f t="shared" si="26"/>
        <v>360.02651810139025</v>
      </c>
      <c r="K79" s="231">
        <f t="shared" si="27"/>
        <v>410.29200055882694</v>
      </c>
      <c r="L79" s="232">
        <f>L78</f>
        <v>6070</v>
      </c>
      <c r="M79" s="233">
        <f>M78</f>
        <v>647</v>
      </c>
      <c r="N79" s="234">
        <v>0.63</v>
      </c>
      <c r="O79" s="235">
        <v>0.1</v>
      </c>
      <c r="P79" s="236">
        <f t="shared" si="28"/>
        <v>281</v>
      </c>
      <c r="Q79" s="237">
        <f t="shared" si="29"/>
        <v>5090.1427593878725</v>
      </c>
      <c r="R79" s="238">
        <f t="shared" si="30"/>
        <v>2519.3619237354278</v>
      </c>
      <c r="S79" s="157"/>
      <c r="T79" s="157"/>
      <c r="U79" s="161"/>
      <c r="V79" s="158"/>
      <c r="W79" s="161"/>
      <c r="X79" s="157"/>
    </row>
    <row r="80" spans="1:24" ht="15" x14ac:dyDescent="0.15">
      <c r="A80" s="157"/>
      <c r="B80" s="157"/>
      <c r="C80" s="158"/>
      <c r="D80" s="158"/>
      <c r="E80" s="158"/>
      <c r="F80" s="159"/>
      <c r="G80" s="160"/>
      <c r="H80" s="160"/>
      <c r="I80" s="157" t="s">
        <v>128</v>
      </c>
      <c r="J80" s="239">
        <f>SUM(J68:J79)</f>
        <v>2208.3668478776772</v>
      </c>
      <c r="K80" s="239">
        <f>SUM(K68:K79)</f>
        <v>2525.2907147718161</v>
      </c>
      <c r="L80" s="157"/>
      <c r="M80" s="157"/>
      <c r="N80" s="157"/>
      <c r="O80" s="157"/>
      <c r="P80" s="240" t="s">
        <v>128</v>
      </c>
      <c r="Q80" s="239">
        <f>SUM(Q68:Q79)</f>
        <v>24803.742545742058</v>
      </c>
      <c r="R80" s="239">
        <f>SUM(R68:R79)</f>
        <v>12329.401721615301</v>
      </c>
      <c r="S80" s="157"/>
      <c r="T80" s="157"/>
      <c r="U80" s="161"/>
      <c r="V80" s="158"/>
      <c r="W80" s="161"/>
      <c r="X80" s="157"/>
    </row>
  </sheetData>
  <mergeCells count="3">
    <mergeCell ref="B65:B67"/>
    <mergeCell ref="B25:B27"/>
    <mergeCell ref="B45:B47"/>
  </mergeCells>
  <phoneticPr fontId="30"/>
  <pageMargins left="0.70866141732283472" right="0.51181102362204722" top="0.74803149606299213" bottom="0.74803149606299213" header="0.31496062992125984" footer="0.31496062992125984"/>
  <pageSetup paperSize="9" scale="40" orientation="portrait" r:id="rId1"/>
  <headerFooter>
    <oddFooter>&amp;P / &amp;N ページ</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PMS(input)</vt:lpstr>
      <vt:lpstr>PMS(calc_process)</vt:lpstr>
      <vt:lpstr>CHP3 HP unit</vt:lpstr>
      <vt:lpstr>'CHP3 HP unit'!Print_Area</vt:lpstr>
      <vt:lpstr>'PMS(calc_process)'!Print_Area</vt:lpstr>
      <vt:lpstr>'PMS(input)'!Print_Area</vt:lpstr>
    </vt:vector>
  </TitlesOfParts>
  <Company>三菱UFJリサーチ＆コンサルティング</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JCM secretariat</dc:creator>
  <cp:lastModifiedBy>南部 郁夫</cp:lastModifiedBy>
  <cp:lastPrinted>2015-02-16T02:09:43Z</cp:lastPrinted>
  <dcterms:created xsi:type="dcterms:W3CDTF">2012-01-13T02:28:29Z</dcterms:created>
  <dcterms:modified xsi:type="dcterms:W3CDTF">2015-02-16T02:11:33Z</dcterms:modified>
</cp:coreProperties>
</file>