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5600" windowHeight="6060" tabRatio="587"/>
  </bookViews>
  <sheets>
    <sheet name="PMS(input)" sheetId="35" r:id="rId1"/>
    <sheet name="PMS(calc_process)" sheetId="36" r:id="rId2"/>
    <sheet name="CHP3 HP unit" sheetId="33" r:id="rId3"/>
  </sheets>
  <externalReferences>
    <externalReference r:id="rId4"/>
  </externalReferences>
  <definedNames>
    <definedName name="a">#REF!</definedName>
    <definedName name="aa">#REF!</definedName>
    <definedName name="b">#REF!</definedName>
    <definedName name="_xlnm.Print_Area" localSheetId="2">'CHP3 HP unit'!$A$1:$W$80</definedName>
    <definedName name="_xlnm.Print_Area" localSheetId="1">'PMS(calc_process)'!$A$1:$K$220</definedName>
    <definedName name="_xlnm.Print_Area" localSheetId="0">'PMS(input)'!$A$1:$L$86</definedName>
    <definedName name="v">#REF!</definedName>
    <definedName name="w">'[1]1-1_Exist_default_input'!#REF!</definedName>
    <definedName name="x">#REF!</definedName>
    <definedName name="z">#REF!</definedName>
    <definedName name="化石燃料種別1">#REF!</definedName>
    <definedName name="化石燃料種別2">#REF!</definedName>
    <definedName name="化石燃料種別3">#REF!</definedName>
    <definedName name="係数種別1">#REF!</definedName>
    <definedName name="係数種別2">#REF!</definedName>
    <definedName name="係数種別3">#REF!</definedName>
    <definedName name="種別">'[1]1-2_Exist_default_result'!$C$22:$C$23</definedName>
    <definedName name="種類">'[1]1-1_Exist_default_input'!#REF!</definedName>
    <definedName name="植物種別1">#REF!</definedName>
    <definedName name="植物種別3">#REF!</definedName>
  </definedNames>
  <calcPr calcId="145621"/>
</workbook>
</file>

<file path=xl/calcChain.xml><?xml version="1.0" encoding="utf-8"?>
<calcChain xmlns="http://schemas.openxmlformats.org/spreadsheetml/2006/main">
  <c r="K1" i="36" l="1"/>
  <c r="I212" i="36" l="1"/>
  <c r="I203" i="36"/>
  <c r="I194" i="36"/>
  <c r="I185" i="36"/>
  <c r="I176" i="36"/>
  <c r="I167" i="36"/>
  <c r="I158" i="36"/>
  <c r="I149" i="36"/>
  <c r="I140" i="36"/>
  <c r="I131" i="36"/>
  <c r="I122" i="36"/>
  <c r="I113" i="36"/>
  <c r="F54" i="35" l="1"/>
  <c r="L79" i="33"/>
  <c r="L59" i="33"/>
  <c r="L39" i="33"/>
  <c r="I213" i="36" l="1"/>
  <c r="I204" i="36"/>
  <c r="I195" i="36"/>
  <c r="I186" i="36"/>
  <c r="I177" i="36"/>
  <c r="I168" i="36"/>
  <c r="I159" i="36"/>
  <c r="I150" i="36"/>
  <c r="I141" i="36"/>
  <c r="I132" i="36"/>
  <c r="I123" i="36"/>
  <c r="I22" i="36"/>
  <c r="I211" i="36"/>
  <c r="I202" i="36"/>
  <c r="I193" i="36"/>
  <c r="I184" i="36"/>
  <c r="I175" i="36"/>
  <c r="I166" i="36"/>
  <c r="I157" i="36"/>
  <c r="I148" i="36"/>
  <c r="I139" i="36"/>
  <c r="I130" i="36"/>
  <c r="I121" i="36"/>
  <c r="I112" i="36"/>
  <c r="I56" i="36"/>
  <c r="I210" i="36"/>
  <c r="I201" i="36"/>
  <c r="I192" i="36"/>
  <c r="I183" i="36"/>
  <c r="I174" i="36"/>
  <c r="I165" i="36"/>
  <c r="I156" i="36"/>
  <c r="I147" i="36"/>
  <c r="I138" i="36"/>
  <c r="I120" i="36"/>
  <c r="I129" i="36"/>
  <c r="I128" i="36" s="1"/>
  <c r="I99" i="36"/>
  <c r="I92" i="36"/>
  <c r="I85" i="36"/>
  <c r="I78" i="36"/>
  <c r="I71" i="36"/>
  <c r="I64" i="36"/>
  <c r="I57" i="36"/>
  <c r="I50" i="36"/>
  <c r="I43" i="36"/>
  <c r="I36" i="36"/>
  <c r="I29" i="36"/>
  <c r="I98" i="36"/>
  <c r="I91" i="36"/>
  <c r="I84" i="36"/>
  <c r="I77" i="36"/>
  <c r="I70" i="36"/>
  <c r="I63" i="36"/>
  <c r="I49" i="36"/>
  <c r="I42" i="36"/>
  <c r="I35" i="36"/>
  <c r="I28" i="36"/>
  <c r="I208" i="36"/>
  <c r="I199" i="36"/>
  <c r="I190" i="36"/>
  <c r="I181" i="36"/>
  <c r="I172" i="36"/>
  <c r="I163" i="36"/>
  <c r="I154" i="36"/>
  <c r="I145" i="36"/>
  <c r="I136" i="36"/>
  <c r="I127" i="36"/>
  <c r="I118" i="36"/>
  <c r="I97" i="36"/>
  <c r="I90" i="36"/>
  <c r="I83" i="36"/>
  <c r="I76" i="36"/>
  <c r="I69" i="36"/>
  <c r="I62" i="36"/>
  <c r="I55" i="36"/>
  <c r="I48" i="36"/>
  <c r="I41" i="36"/>
  <c r="I34" i="36"/>
  <c r="I27" i="36"/>
  <c r="I20" i="36"/>
  <c r="I96" i="36"/>
  <c r="I89" i="36"/>
  <c r="I82" i="36"/>
  <c r="I75" i="36"/>
  <c r="I68" i="36"/>
  <c r="I61" i="36"/>
  <c r="I54" i="36"/>
  <c r="I47" i="36"/>
  <c r="I40" i="36"/>
  <c r="I33" i="36"/>
  <c r="I26" i="36"/>
  <c r="I19" i="36"/>
  <c r="I207" i="36"/>
  <c r="I206" i="36" s="1"/>
  <c r="I198" i="36"/>
  <c r="I197" i="36" s="1"/>
  <c r="I189" i="36"/>
  <c r="I188" i="36" s="1"/>
  <c r="I180" i="36"/>
  <c r="I179" i="36" s="1"/>
  <c r="I171" i="36"/>
  <c r="I170" i="36" s="1"/>
  <c r="I162" i="36"/>
  <c r="I161" i="36" s="1"/>
  <c r="I153" i="36"/>
  <c r="I152" i="36" s="1"/>
  <c r="I144" i="36"/>
  <c r="I143" i="36" s="1"/>
  <c r="I135" i="36"/>
  <c r="I134" i="36" s="1"/>
  <c r="I126" i="36"/>
  <c r="I125" i="36" s="1"/>
  <c r="I117" i="36"/>
  <c r="I116" i="36" s="1"/>
  <c r="I108" i="36"/>
  <c r="I95" i="36"/>
  <c r="I88" i="36"/>
  <c r="I74" i="36"/>
  <c r="I67" i="36"/>
  <c r="I60" i="36"/>
  <c r="I59" i="36" s="1"/>
  <c r="I58" i="36" s="1"/>
  <c r="I81" i="36"/>
  <c r="I80" i="36" s="1"/>
  <c r="I73" i="36"/>
  <c r="I72" i="36" s="1"/>
  <c r="I66" i="36"/>
  <c r="I53" i="36"/>
  <c r="I52" i="36" s="1"/>
  <c r="I51" i="36" s="1"/>
  <c r="I46" i="36"/>
  <c r="I39" i="36"/>
  <c r="I32" i="36"/>
  <c r="I25" i="36"/>
  <c r="I18" i="36"/>
  <c r="I94" i="36"/>
  <c r="I114" i="36"/>
  <c r="I111" i="36"/>
  <c r="I109" i="36"/>
  <c r="I21" i="36"/>
  <c r="I9" i="36"/>
  <c r="I104" i="36" s="1"/>
  <c r="I8" i="36"/>
  <c r="I103" i="36" s="1"/>
  <c r="I119" i="36" l="1"/>
  <c r="I115" i="36" s="1"/>
  <c r="I38" i="36"/>
  <c r="I37" i="36" s="1"/>
  <c r="I155" i="36"/>
  <c r="I87" i="36"/>
  <c r="I124" i="36"/>
  <c r="I146" i="36"/>
  <c r="I137" i="36"/>
  <c r="I133" i="36" s="1"/>
  <c r="I209" i="36"/>
  <c r="I205" i="36" s="1"/>
  <c r="I200" i="36"/>
  <c r="I196" i="36" s="1"/>
  <c r="I191" i="36"/>
  <c r="I187" i="36" s="1"/>
  <c r="I182" i="36"/>
  <c r="I178" i="36" s="1"/>
  <c r="I173" i="36"/>
  <c r="I164" i="36"/>
  <c r="I160" i="36" s="1"/>
  <c r="I169" i="36"/>
  <c r="I151" i="36"/>
  <c r="I142" i="36"/>
  <c r="I65" i="36"/>
  <c r="I79" i="36"/>
  <c r="I93" i="36"/>
  <c r="I86" i="36"/>
  <c r="I45" i="36"/>
  <c r="I44" i="36" s="1"/>
  <c r="I31" i="36"/>
  <c r="I30" i="36" s="1"/>
  <c r="I24" i="36"/>
  <c r="I23" i="36" s="1"/>
  <c r="I110" i="36"/>
  <c r="I107" i="36"/>
  <c r="I17" i="36"/>
  <c r="I16" i="36" s="1"/>
  <c r="I14" i="36"/>
  <c r="I13" i="36"/>
  <c r="M68" i="33"/>
  <c r="M69" i="33" s="1"/>
  <c r="M70" i="33" s="1"/>
  <c r="M71" i="33" s="1"/>
  <c r="M72" i="33" s="1"/>
  <c r="M73" i="33" s="1"/>
  <c r="M74" i="33" s="1"/>
  <c r="M75" i="33" s="1"/>
  <c r="M76" i="33" s="1"/>
  <c r="M77" i="33" s="1"/>
  <c r="M78" i="33" s="1"/>
  <c r="M79" i="33" s="1"/>
  <c r="M48" i="33"/>
  <c r="M49" i="33" s="1"/>
  <c r="M50" i="33" s="1"/>
  <c r="M51" i="33" s="1"/>
  <c r="M52" i="33" s="1"/>
  <c r="M53" i="33" s="1"/>
  <c r="M54" i="33" s="1"/>
  <c r="M55" i="33" s="1"/>
  <c r="M56" i="33" s="1"/>
  <c r="M57" i="33" s="1"/>
  <c r="M58" i="33" s="1"/>
  <c r="M59" i="33" s="1"/>
  <c r="M29" i="33"/>
  <c r="M30" i="33" s="1"/>
  <c r="M31" i="33" s="1"/>
  <c r="M32" i="33" s="1"/>
  <c r="M33" i="33" s="1"/>
  <c r="M34" i="33" s="1"/>
  <c r="M35" i="33" s="1"/>
  <c r="M36" i="33" s="1"/>
  <c r="M37" i="33" s="1"/>
  <c r="M38" i="33" s="1"/>
  <c r="M39" i="33" s="1"/>
  <c r="I15" i="36" l="1"/>
  <c r="I12" i="36" s="1"/>
  <c r="I11" i="36" s="1"/>
  <c r="I106" i="36"/>
  <c r="I105" i="36" s="1"/>
  <c r="C69" i="33"/>
  <c r="C70" i="33" s="1"/>
  <c r="C71" i="33" s="1"/>
  <c r="C72" i="33" s="1"/>
  <c r="C73" i="33" s="1"/>
  <c r="C74" i="33" s="1"/>
  <c r="C49" i="33"/>
  <c r="C50" i="33" s="1"/>
  <c r="C51" i="33" s="1"/>
  <c r="C52" i="33" s="1"/>
  <c r="C53" i="33" s="1"/>
  <c r="C54" i="33" s="1"/>
  <c r="P79" i="33"/>
  <c r="P78" i="33"/>
  <c r="F78" i="33"/>
  <c r="P77" i="33"/>
  <c r="F77" i="33"/>
  <c r="P76" i="33"/>
  <c r="F76" i="33"/>
  <c r="P75" i="33"/>
  <c r="F75" i="33"/>
  <c r="P74" i="33"/>
  <c r="P73" i="33"/>
  <c r="P72" i="33"/>
  <c r="P71" i="33"/>
  <c r="P70" i="33"/>
  <c r="P69" i="33"/>
  <c r="F69" i="33"/>
  <c r="F70" i="33" s="1"/>
  <c r="F71" i="33" s="1"/>
  <c r="F72" i="33" s="1"/>
  <c r="F73" i="33" s="1"/>
  <c r="F74" i="33" s="1"/>
  <c r="D69" i="33"/>
  <c r="D70" i="33" s="1"/>
  <c r="D71" i="33" s="1"/>
  <c r="D72" i="33" s="1"/>
  <c r="D73" i="33" s="1"/>
  <c r="D74" i="33" s="1"/>
  <c r="D75" i="33" s="1"/>
  <c r="D76" i="33" s="1"/>
  <c r="D77" i="33" s="1"/>
  <c r="D78" i="33" s="1"/>
  <c r="D79" i="33" s="1"/>
  <c r="P68" i="33"/>
  <c r="H68" i="33"/>
  <c r="K68" i="33" s="1"/>
  <c r="G68" i="33"/>
  <c r="P59" i="33"/>
  <c r="P58" i="33"/>
  <c r="F58" i="33"/>
  <c r="P57" i="33"/>
  <c r="F57" i="33"/>
  <c r="P56" i="33"/>
  <c r="F56" i="33"/>
  <c r="P55" i="33"/>
  <c r="F55" i="33"/>
  <c r="P54" i="33"/>
  <c r="P53" i="33"/>
  <c r="P52" i="33"/>
  <c r="P51" i="33"/>
  <c r="P50" i="33"/>
  <c r="P49" i="33"/>
  <c r="F49" i="33"/>
  <c r="F50" i="33" s="1"/>
  <c r="F51" i="33" s="1"/>
  <c r="F52" i="33" s="1"/>
  <c r="F53" i="33" s="1"/>
  <c r="F54" i="33" s="1"/>
  <c r="D49" i="33"/>
  <c r="D50" i="33" s="1"/>
  <c r="D51" i="33" s="1"/>
  <c r="D52" i="33" s="1"/>
  <c r="D53" i="33" s="1"/>
  <c r="D54" i="33" s="1"/>
  <c r="D55" i="33" s="1"/>
  <c r="D56" i="33" s="1"/>
  <c r="D57" i="33" s="1"/>
  <c r="D58" i="33" s="1"/>
  <c r="D59" i="33" s="1"/>
  <c r="P48" i="33"/>
  <c r="H48" i="33"/>
  <c r="K48" i="33" s="1"/>
  <c r="G48" i="33"/>
  <c r="G28" i="33"/>
  <c r="H28" i="33"/>
  <c r="K28" i="33" s="1"/>
  <c r="P29" i="33"/>
  <c r="P30" i="33"/>
  <c r="P31" i="33"/>
  <c r="P32" i="33"/>
  <c r="P33" i="33"/>
  <c r="P34" i="33"/>
  <c r="P35" i="33"/>
  <c r="P36" i="33"/>
  <c r="P37" i="33"/>
  <c r="P38" i="33"/>
  <c r="P39" i="33"/>
  <c r="P28" i="33"/>
  <c r="F38" i="33"/>
  <c r="F37" i="33"/>
  <c r="F36" i="33"/>
  <c r="F35" i="33"/>
  <c r="F29" i="33"/>
  <c r="F30" i="33" s="1"/>
  <c r="F31" i="33" s="1"/>
  <c r="F32" i="33" s="1"/>
  <c r="F33" i="33" s="1"/>
  <c r="F34" i="33" s="1"/>
  <c r="C29" i="33"/>
  <c r="C30" i="33" s="1"/>
  <c r="C31" i="33" s="1"/>
  <c r="C32" i="33" s="1"/>
  <c r="C33" i="33" s="1"/>
  <c r="D29" i="33"/>
  <c r="D30" i="33" s="1"/>
  <c r="D31" i="33" s="1"/>
  <c r="D32" i="33" s="1"/>
  <c r="D33" i="33" s="1"/>
  <c r="D34" i="33" s="1"/>
  <c r="D35" i="33" s="1"/>
  <c r="D36" i="33" s="1"/>
  <c r="D37" i="33" s="1"/>
  <c r="D38" i="33" s="1"/>
  <c r="D39" i="33" s="1"/>
  <c r="G39" i="33" s="1"/>
  <c r="I102" i="36" l="1"/>
  <c r="I101" i="36" s="1"/>
  <c r="I6" i="36" s="1"/>
  <c r="B81" i="35" s="1"/>
  <c r="J68" i="33"/>
  <c r="J48" i="33"/>
  <c r="R68" i="33"/>
  <c r="G79" i="33"/>
  <c r="H79" i="33"/>
  <c r="K79" i="33" s="1"/>
  <c r="R79" i="33" s="1"/>
  <c r="G70" i="33"/>
  <c r="H70" i="33"/>
  <c r="K70" i="33" s="1"/>
  <c r="R70" i="33" s="1"/>
  <c r="G69" i="33"/>
  <c r="H69" i="33"/>
  <c r="K69" i="33" s="1"/>
  <c r="R69" i="33" s="1"/>
  <c r="R48" i="33"/>
  <c r="G59" i="33"/>
  <c r="H59" i="33"/>
  <c r="K59" i="33" s="1"/>
  <c r="R59" i="33" s="1"/>
  <c r="G50" i="33"/>
  <c r="H50" i="33"/>
  <c r="K50" i="33" s="1"/>
  <c r="R50" i="33" s="1"/>
  <c r="H49" i="33"/>
  <c r="K49" i="33" s="1"/>
  <c r="R49" i="33" s="1"/>
  <c r="G49" i="33"/>
  <c r="G33" i="33"/>
  <c r="R28" i="33"/>
  <c r="J28" i="33"/>
  <c r="H39" i="33"/>
  <c r="K39" i="33" s="1"/>
  <c r="R39" i="33" s="1"/>
  <c r="H33" i="33"/>
  <c r="K33" i="33" s="1"/>
  <c r="R33" i="33" s="1"/>
  <c r="H32" i="33"/>
  <c r="K32" i="33" s="1"/>
  <c r="R32" i="33" s="1"/>
  <c r="H31" i="33"/>
  <c r="K31" i="33" s="1"/>
  <c r="R31" i="33" s="1"/>
  <c r="H30" i="33"/>
  <c r="K30" i="33" s="1"/>
  <c r="R30" i="33" s="1"/>
  <c r="H29" i="33"/>
  <c r="K29" i="33" s="1"/>
  <c r="R29" i="33" s="1"/>
  <c r="G32" i="33"/>
  <c r="J32" i="33" s="1"/>
  <c r="Q32" i="33" s="1"/>
  <c r="G31" i="33"/>
  <c r="J31" i="33" s="1"/>
  <c r="Q31" i="33" s="1"/>
  <c r="G30" i="33"/>
  <c r="J30" i="33" s="1"/>
  <c r="Q30" i="33" s="1"/>
  <c r="G29" i="33"/>
  <c r="J29" i="33" s="1"/>
  <c r="Q29" i="33" s="1"/>
  <c r="C34" i="33"/>
  <c r="Q28" i="33" l="1"/>
  <c r="Q68" i="33"/>
  <c r="Q48" i="33"/>
  <c r="J49" i="33"/>
  <c r="Q49" i="33" s="1"/>
  <c r="J70" i="33"/>
  <c r="Q70" i="33" s="1"/>
  <c r="J69" i="33"/>
  <c r="Q69" i="33" s="1"/>
  <c r="H71" i="33"/>
  <c r="K71" i="33" s="1"/>
  <c r="R71" i="33" s="1"/>
  <c r="G71" i="33"/>
  <c r="J79" i="33"/>
  <c r="Q79" i="33" s="1"/>
  <c r="J50" i="33"/>
  <c r="Q50" i="33" s="1"/>
  <c r="G51" i="33"/>
  <c r="H51" i="33"/>
  <c r="K51" i="33" s="1"/>
  <c r="R51" i="33" s="1"/>
  <c r="J59" i="33"/>
  <c r="Q59" i="33" s="1"/>
  <c r="G34" i="33"/>
  <c r="H34" i="33"/>
  <c r="K34" i="33" s="1"/>
  <c r="R34" i="33" s="1"/>
  <c r="J33" i="33"/>
  <c r="Q33" i="33" s="1"/>
  <c r="J39" i="33"/>
  <c r="Q39" i="33" s="1"/>
  <c r="J34" i="33" l="1"/>
  <c r="Q34" i="33" s="1"/>
  <c r="J51" i="33"/>
  <c r="Q51" i="33" s="1"/>
  <c r="J71" i="33"/>
  <c r="Q71" i="33" s="1"/>
  <c r="H72" i="33"/>
  <c r="K72" i="33" s="1"/>
  <c r="R72" i="33" s="1"/>
  <c r="G72" i="33"/>
  <c r="H52" i="33"/>
  <c r="K52" i="33" s="1"/>
  <c r="R52" i="33" s="1"/>
  <c r="G52" i="33"/>
  <c r="G35" i="33"/>
  <c r="H35" i="33"/>
  <c r="K35" i="33" s="1"/>
  <c r="R35" i="33" s="1"/>
  <c r="J52" i="33" l="1"/>
  <c r="Q52" i="33" s="1"/>
  <c r="J35" i="33"/>
  <c r="J72" i="33"/>
  <c r="Q72" i="33" s="1"/>
  <c r="G73" i="33"/>
  <c r="H73" i="33"/>
  <c r="K73" i="33" s="1"/>
  <c r="R73" i="33" s="1"/>
  <c r="G53" i="33"/>
  <c r="H53" i="33"/>
  <c r="K53" i="33" s="1"/>
  <c r="R53" i="33" s="1"/>
  <c r="G36" i="33"/>
  <c r="H36" i="33"/>
  <c r="K36" i="33" s="1"/>
  <c r="R36" i="33" s="1"/>
  <c r="Q35" i="33" l="1"/>
  <c r="J36" i="33"/>
  <c r="Q36" i="33" s="1"/>
  <c r="J73" i="33"/>
  <c r="Q73" i="33" s="1"/>
  <c r="G74" i="33"/>
  <c r="H74" i="33"/>
  <c r="K74" i="33" s="1"/>
  <c r="R74" i="33" s="1"/>
  <c r="G54" i="33"/>
  <c r="H54" i="33"/>
  <c r="K54" i="33" s="1"/>
  <c r="R54" i="33" s="1"/>
  <c r="J53" i="33"/>
  <c r="G37" i="33"/>
  <c r="H37" i="33"/>
  <c r="K37" i="33" s="1"/>
  <c r="R37" i="33" s="1"/>
  <c r="Q53" i="33" l="1"/>
  <c r="J37" i="33"/>
  <c r="Q37" i="33" s="1"/>
  <c r="G75" i="33"/>
  <c r="H75" i="33"/>
  <c r="K75" i="33" s="1"/>
  <c r="R75" i="33" s="1"/>
  <c r="J74" i="33"/>
  <c r="Q74" i="33" s="1"/>
  <c r="J54" i="33"/>
  <c r="Q54" i="33" s="1"/>
  <c r="G55" i="33"/>
  <c r="H55" i="33"/>
  <c r="K55" i="33" s="1"/>
  <c r="R55" i="33" s="1"/>
  <c r="G38" i="33"/>
  <c r="H38" i="33"/>
  <c r="K38" i="33" s="1"/>
  <c r="R38" i="33" l="1"/>
  <c r="R40" i="33" s="1"/>
  <c r="V32" i="33" s="1"/>
  <c r="V35" i="33" s="1"/>
  <c r="K40" i="33"/>
  <c r="J38" i="33"/>
  <c r="Q38" i="33" s="1"/>
  <c r="Q40" i="33" s="1"/>
  <c r="V28" i="33" s="1"/>
  <c r="V31" i="33" s="1"/>
  <c r="V36" i="33" s="1"/>
  <c r="J55" i="33"/>
  <c r="Q55" i="33" s="1"/>
  <c r="J75" i="33"/>
  <c r="Q75" i="33" s="1"/>
  <c r="H76" i="33"/>
  <c r="K76" i="33" s="1"/>
  <c r="R76" i="33" s="1"/>
  <c r="G76" i="33"/>
  <c r="H56" i="33"/>
  <c r="K56" i="33" s="1"/>
  <c r="R56" i="33" s="1"/>
  <c r="G56" i="33"/>
  <c r="J40" i="33" l="1"/>
  <c r="J76" i="33"/>
  <c r="Q76" i="33" s="1"/>
  <c r="J56" i="33"/>
  <c r="Q56" i="33" s="1"/>
  <c r="G77" i="33"/>
  <c r="H77" i="33"/>
  <c r="K77" i="33" s="1"/>
  <c r="R77" i="33" s="1"/>
  <c r="G57" i="33"/>
  <c r="H57" i="33"/>
  <c r="K57" i="33" s="1"/>
  <c r="R57" i="33" s="1"/>
  <c r="J77" i="33" l="1"/>
  <c r="Q77" i="33" s="1"/>
  <c r="G78" i="33"/>
  <c r="H78" i="33"/>
  <c r="K78" i="33" s="1"/>
  <c r="J57" i="33"/>
  <c r="Q57" i="33" s="1"/>
  <c r="G58" i="33"/>
  <c r="H58" i="33"/>
  <c r="K58" i="33" s="1"/>
  <c r="R58" i="33" l="1"/>
  <c r="R60" i="33" s="1"/>
  <c r="V52" i="33" s="1"/>
  <c r="V55" i="33" s="1"/>
  <c r="Z55" i="33" s="1"/>
  <c r="K60" i="33"/>
  <c r="R78" i="33"/>
  <c r="R80" i="33" s="1"/>
  <c r="V72" i="33" s="1"/>
  <c r="V75" i="33" s="1"/>
  <c r="K80" i="33"/>
  <c r="J78" i="33"/>
  <c r="J58" i="33"/>
  <c r="Q58" i="33" l="1"/>
  <c r="Q60" i="33" s="1"/>
  <c r="V48" i="33" s="1"/>
  <c r="V51" i="33" s="1"/>
  <c r="Z51" i="33" s="1"/>
  <c r="J60" i="33"/>
  <c r="Q78" i="33"/>
  <c r="Q80" i="33" s="1"/>
  <c r="V68" i="33" s="1"/>
  <c r="V71" i="33" s="1"/>
  <c r="V76" i="33" s="1"/>
  <c r="J80" i="33"/>
  <c r="V56" i="33" l="1"/>
  <c r="Z56" i="33" s="1"/>
</calcChain>
</file>

<file path=xl/sharedStrings.xml><?xml version="1.0" encoding="utf-8"?>
<sst xmlns="http://schemas.openxmlformats.org/spreadsheetml/2006/main" count="1149" uniqueCount="389">
  <si>
    <r>
      <t>PE</t>
    </r>
    <r>
      <rPr>
        <vertAlign val="subscript"/>
        <sz val="11"/>
        <color indexed="8"/>
        <rFont val="Arial"/>
        <family val="2"/>
      </rPr>
      <t>y</t>
    </r>
    <phoneticPr fontId="3"/>
  </si>
  <si>
    <r>
      <t>tCO</t>
    </r>
    <r>
      <rPr>
        <vertAlign val="subscript"/>
        <sz val="11"/>
        <color indexed="8"/>
        <rFont val="Arial"/>
        <family val="2"/>
      </rPr>
      <t>2</t>
    </r>
    <r>
      <rPr>
        <sz val="11"/>
        <color indexed="8"/>
        <rFont val="Arial"/>
        <family val="2"/>
      </rPr>
      <t>/y</t>
    </r>
    <phoneticPr fontId="3"/>
  </si>
  <si>
    <r>
      <t>ER</t>
    </r>
    <r>
      <rPr>
        <vertAlign val="subscript"/>
        <sz val="11"/>
        <color indexed="8"/>
        <rFont val="Arial"/>
        <family val="2"/>
      </rPr>
      <t>y</t>
    </r>
    <phoneticPr fontId="3"/>
  </si>
  <si>
    <t>Value</t>
    <phoneticPr fontId="3"/>
  </si>
  <si>
    <t>Units</t>
    <phoneticPr fontId="3"/>
  </si>
  <si>
    <t>1. Calculations for emission reductions</t>
    <phoneticPr fontId="3"/>
  </si>
  <si>
    <t>2. Selected default values, etc.</t>
    <phoneticPr fontId="3"/>
  </si>
  <si>
    <t>3. Calculations for reference emissions</t>
    <phoneticPr fontId="3"/>
  </si>
  <si>
    <t>4. Calculations of the project emissions</t>
    <phoneticPr fontId="3"/>
  </si>
  <si>
    <t>Fuel type</t>
    <phoneticPr fontId="3"/>
  </si>
  <si>
    <t>Parameter</t>
  </si>
  <si>
    <t>[List of Default Values]</t>
    <phoneticPr fontId="3"/>
  </si>
  <si>
    <t>Emission reductions during the period of year y</t>
    <phoneticPr fontId="3"/>
  </si>
  <si>
    <t>Project emissions during the period of year y</t>
    <phoneticPr fontId="3"/>
  </si>
  <si>
    <r>
      <t xml:space="preserve">Table3: </t>
    </r>
    <r>
      <rPr>
        <b/>
        <i/>
        <sz val="14"/>
        <color indexed="8"/>
        <rFont val="Arial"/>
        <family val="2"/>
      </rPr>
      <t>Ex-ante</t>
    </r>
    <r>
      <rPr>
        <b/>
        <sz val="14"/>
        <color indexed="8"/>
        <rFont val="Arial"/>
        <family val="2"/>
      </rPr>
      <t xml:space="preserve"> estimation of CO</t>
    </r>
    <r>
      <rPr>
        <b/>
        <vertAlign val="subscript"/>
        <sz val="14"/>
        <color indexed="8"/>
        <rFont val="Arial"/>
        <family val="2"/>
      </rPr>
      <t>2</t>
    </r>
    <r>
      <rPr>
        <b/>
        <sz val="14"/>
        <color indexed="8"/>
        <rFont val="Arial"/>
        <family val="2"/>
      </rPr>
      <t xml:space="preserve"> emission reductions</t>
    </r>
    <phoneticPr fontId="3"/>
  </si>
  <si>
    <t>[Monitoring option]</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</si>
  <si>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</si>
  <si>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</si>
  <si>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</si>
  <si>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</si>
  <si>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</si>
  <si>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</si>
  <si>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</si>
  <si>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</si>
  <si>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</si>
  <si>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</si>
  <si>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Monitoring point No.</t>
    <phoneticPr fontId="3"/>
  </si>
  <si>
    <t>Parameters</t>
    <phoneticPr fontId="3"/>
  </si>
  <si>
    <t>Description of data</t>
    <phoneticPr fontId="3"/>
  </si>
  <si>
    <t>Estimated Values</t>
    <phoneticPr fontId="3"/>
  </si>
  <si>
    <t>Monitoring option</t>
    <phoneticPr fontId="3"/>
  </si>
  <si>
    <t>Source of data</t>
    <phoneticPr fontId="3"/>
  </si>
  <si>
    <t>Measurement methods and procedures</t>
    <phoneticPr fontId="3"/>
  </si>
  <si>
    <t>Monitoring frequency</t>
    <phoneticPr fontId="3"/>
  </si>
  <si>
    <t>Other comments</t>
    <phoneticPr fontId="3"/>
  </si>
  <si>
    <t>Option B</t>
    <phoneticPr fontId="3"/>
  </si>
  <si>
    <t>Option A</t>
    <phoneticPr fontId="3"/>
  </si>
  <si>
    <t>Based on public data which is measured by entities other than the project participants (Data used: publicly recognized data such as statistical data and specifications)</t>
    <phoneticPr fontId="3"/>
  </si>
  <si>
    <t>Based on the amount of transaction which is measured directly using measuring equipments (Data used: commercial evidence such as invoices)</t>
    <phoneticPr fontId="3"/>
  </si>
  <si>
    <t>Option C</t>
    <phoneticPr fontId="3"/>
  </si>
  <si>
    <t>Based on the actual measurement using measuring equipments (Data used: measured values)</t>
    <phoneticPr fontId="3"/>
  </si>
  <si>
    <r>
      <t>CO</t>
    </r>
    <r>
      <rPr>
        <b/>
        <vertAlign val="subscript"/>
        <sz val="14"/>
        <color indexed="9"/>
        <rFont val="Arial"/>
        <family val="2"/>
      </rPr>
      <t>2</t>
    </r>
    <r>
      <rPr>
        <b/>
        <sz val="14"/>
        <color indexed="9"/>
        <rFont val="Arial"/>
        <family val="2"/>
      </rPr>
      <t xml:space="preserve"> emission reductions</t>
    </r>
    <phoneticPr fontId="3"/>
  </si>
  <si>
    <r>
      <t>tCO</t>
    </r>
    <r>
      <rPr>
        <vertAlign val="subscript"/>
        <sz val="14"/>
        <color indexed="8"/>
        <rFont val="Arial"/>
        <family val="2"/>
      </rPr>
      <t>2</t>
    </r>
    <r>
      <rPr>
        <sz val="14"/>
        <color indexed="8"/>
        <rFont val="Arial"/>
        <family val="2"/>
      </rPr>
      <t>/y</t>
    </r>
    <phoneticPr fontId="3"/>
  </si>
  <si>
    <t>JCM_MN_F_PMS_ver01.0</t>
    <phoneticPr fontId="3"/>
  </si>
  <si>
    <r>
      <t xml:space="preserve">Joint Crediting Mechanism Proposed Methodology Spreadsheet Form (input sheet) </t>
    </r>
    <r>
      <rPr>
        <b/>
        <sz val="12"/>
        <color indexed="9"/>
        <rFont val="Arial"/>
        <family val="2"/>
      </rPr>
      <t xml:space="preserve">[Attachment to Proposed Methodology Form]  </t>
    </r>
    <phoneticPr fontId="3"/>
  </si>
  <si>
    <t xml:space="preserve">[Attachment to Proposed Methodology Form]  </t>
    <phoneticPr fontId="3"/>
  </si>
  <si>
    <t>Joint Crediting Mechanism Proposed Methodology Spreadsheet Form (Calculation Process Sheet)</t>
    <phoneticPr fontId="3"/>
  </si>
  <si>
    <r>
      <t xml:space="preserve">Table 1: Parameters to be monitored </t>
    </r>
    <r>
      <rPr>
        <b/>
        <i/>
        <sz val="14"/>
        <color indexed="8"/>
        <rFont val="Arial"/>
        <family val="2"/>
      </rPr>
      <t>ex post</t>
    </r>
    <r>
      <rPr>
        <b/>
        <i/>
        <sz val="14"/>
        <color rgb="FFFF0000"/>
        <rFont val="Arial"/>
        <family val="2"/>
      </rPr>
      <t xml:space="preserve"> </t>
    </r>
    <phoneticPr fontId="3"/>
  </si>
  <si>
    <t>Fraction</t>
    <phoneticPr fontId="3"/>
  </si>
  <si>
    <r>
      <t xml:space="preserve">Table 2: Project-specific parameters to be fixed </t>
    </r>
    <r>
      <rPr>
        <b/>
        <i/>
        <sz val="14"/>
        <color indexed="8"/>
        <rFont val="Arial"/>
        <family val="2"/>
      </rPr>
      <t>ex ante</t>
    </r>
    <phoneticPr fontId="3"/>
  </si>
  <si>
    <r>
      <t>W/m</t>
    </r>
    <r>
      <rPr>
        <vertAlign val="superscript"/>
        <sz val="14"/>
        <color rgb="FFFF0000"/>
        <rFont val="Arial"/>
        <family val="2"/>
      </rPr>
      <t>2</t>
    </r>
    <phoneticPr fontId="3"/>
  </si>
  <si>
    <r>
      <t>m</t>
    </r>
    <r>
      <rPr>
        <vertAlign val="superscript"/>
        <sz val="14"/>
        <color rgb="FFFF0000"/>
        <rFont val="Arial"/>
        <family val="2"/>
      </rPr>
      <t>2</t>
    </r>
    <phoneticPr fontId="3"/>
  </si>
  <si>
    <r>
      <t>CO</t>
    </r>
    <r>
      <rPr>
        <vertAlign val="subscript"/>
        <sz val="11"/>
        <color indexed="8"/>
        <rFont val="Arial"/>
        <family val="2"/>
      </rPr>
      <t>2</t>
    </r>
    <r>
      <rPr>
        <sz val="11"/>
        <color indexed="8"/>
        <rFont val="Arial"/>
        <family val="2"/>
      </rPr>
      <t xml:space="preserve"> Emission factor of coal (EF</t>
    </r>
    <r>
      <rPr>
        <vertAlign val="subscript"/>
        <sz val="11"/>
        <color indexed="8"/>
        <rFont val="Arial"/>
        <family val="2"/>
      </rPr>
      <t>CO2,coal</t>
    </r>
    <r>
      <rPr>
        <sz val="11"/>
        <color indexed="8"/>
        <rFont val="Arial"/>
        <family val="2"/>
      </rPr>
      <t>)</t>
    </r>
    <phoneticPr fontId="3"/>
  </si>
  <si>
    <r>
      <t>tCO</t>
    </r>
    <r>
      <rPr>
        <vertAlign val="subscript"/>
        <sz val="11"/>
        <color indexed="8"/>
        <rFont val="Arial"/>
        <family val="2"/>
      </rPr>
      <t>2</t>
    </r>
    <r>
      <rPr>
        <sz val="11"/>
        <color indexed="8"/>
        <rFont val="Arial"/>
        <family val="2"/>
      </rPr>
      <t>/GJ</t>
    </r>
    <phoneticPr fontId="3"/>
  </si>
  <si>
    <r>
      <t>EF</t>
    </r>
    <r>
      <rPr>
        <vertAlign val="subscript"/>
        <sz val="11"/>
        <color indexed="8"/>
        <rFont val="Arial"/>
        <family val="2"/>
      </rPr>
      <t>CO2,coal:</t>
    </r>
    <phoneticPr fontId="3"/>
  </si>
  <si>
    <r>
      <rPr>
        <sz val="11"/>
        <color indexed="8"/>
        <rFont val="Symbol"/>
        <family val="1"/>
        <charset val="2"/>
      </rPr>
      <t>h</t>
    </r>
    <r>
      <rPr>
        <vertAlign val="subscript"/>
        <sz val="11"/>
        <color indexed="8"/>
        <rFont val="Arial"/>
        <family val="2"/>
      </rPr>
      <t>boiler</t>
    </r>
    <phoneticPr fontId="3"/>
  </si>
  <si>
    <r>
      <t>RE</t>
    </r>
    <r>
      <rPr>
        <vertAlign val="subscript"/>
        <sz val="11"/>
        <color indexed="8"/>
        <rFont val="Arial"/>
        <family val="2"/>
      </rPr>
      <t>y</t>
    </r>
    <phoneticPr fontId="3"/>
  </si>
  <si>
    <t>Boiler efficiency</t>
    <phoneticPr fontId="3"/>
  </si>
  <si>
    <t>hours</t>
    <phoneticPr fontId="3"/>
  </si>
  <si>
    <t>Daily</t>
    <phoneticPr fontId="3"/>
  </si>
  <si>
    <t>mm</t>
    <phoneticPr fontId="3"/>
  </si>
  <si>
    <r>
      <t>Boiler efficiency (</t>
    </r>
    <r>
      <rPr>
        <sz val="11"/>
        <color indexed="8"/>
        <rFont val="Symbol"/>
        <family val="1"/>
        <charset val="2"/>
      </rPr>
      <t>h</t>
    </r>
    <r>
      <rPr>
        <vertAlign val="subscript"/>
        <sz val="11"/>
        <color indexed="8"/>
        <rFont val="Arial"/>
        <family val="2"/>
      </rPr>
      <t>boiler</t>
    </r>
    <r>
      <rPr>
        <sz val="11"/>
        <color indexed="8"/>
        <rFont val="Arial"/>
        <family val="2"/>
      </rPr>
      <t>)</t>
    </r>
    <phoneticPr fontId="3"/>
  </si>
  <si>
    <t>Reference emissions during the period of year y</t>
    <phoneticPr fontId="3"/>
  </si>
  <si>
    <r>
      <t>CO</t>
    </r>
    <r>
      <rPr>
        <vertAlign val="subscript"/>
        <sz val="11"/>
        <color indexed="8"/>
        <rFont val="Arial"/>
        <family val="2"/>
      </rPr>
      <t>2</t>
    </r>
    <r>
      <rPr>
        <sz val="11"/>
        <color indexed="8"/>
        <rFont val="Arial"/>
        <family val="2"/>
      </rPr>
      <t xml:space="preserve"> Emission factor of coal</t>
    </r>
    <phoneticPr fontId="3"/>
  </si>
  <si>
    <t>CO2 Emission factor of coal</t>
    <phoneticPr fontId="3"/>
  </si>
  <si>
    <t>Drawing for design according to the thermal power plant</t>
    <phoneticPr fontId="3"/>
  </si>
  <si>
    <r>
      <t xml:space="preserve">Total reference radiation quantity during the period of year </t>
    </r>
    <r>
      <rPr>
        <i/>
        <sz val="11"/>
        <color indexed="8"/>
        <rFont val="Arial"/>
        <family val="2"/>
      </rPr>
      <t>y</t>
    </r>
    <r>
      <rPr>
        <sz val="11"/>
        <color indexed="8"/>
        <rFont val="Arial"/>
        <family val="2"/>
      </rPr>
      <t xml:space="preserve"> </t>
    </r>
    <phoneticPr fontId="3"/>
  </si>
  <si>
    <r>
      <t>QR</t>
    </r>
    <r>
      <rPr>
        <vertAlign val="subscript"/>
        <sz val="11"/>
        <color indexed="8"/>
        <rFont val="Arial"/>
        <family val="2"/>
      </rPr>
      <t>RE,y</t>
    </r>
    <phoneticPr fontId="3"/>
  </si>
  <si>
    <r>
      <t>m</t>
    </r>
    <r>
      <rPr>
        <vertAlign val="superscript"/>
        <sz val="11"/>
        <color indexed="8"/>
        <rFont val="Arial"/>
        <family val="2"/>
      </rPr>
      <t>2</t>
    </r>
    <phoneticPr fontId="3"/>
  </si>
  <si>
    <t>GJ/y</t>
    <phoneticPr fontId="3"/>
  </si>
  <si>
    <r>
      <rPr>
        <i/>
        <sz val="14"/>
        <color rgb="FFFF0000"/>
        <rFont val="Arial"/>
        <family val="2"/>
      </rPr>
      <t>qR</t>
    </r>
    <r>
      <rPr>
        <i/>
        <vertAlign val="subscript"/>
        <sz val="14"/>
        <color rgb="FFFF0000"/>
        <rFont val="Arial"/>
        <family val="2"/>
      </rPr>
      <t>RE</t>
    </r>
    <phoneticPr fontId="3"/>
  </si>
  <si>
    <r>
      <t>W/m</t>
    </r>
    <r>
      <rPr>
        <vertAlign val="superscript"/>
        <sz val="11"/>
        <color indexed="8"/>
        <rFont val="Arial"/>
        <family val="2"/>
      </rPr>
      <t>2</t>
    </r>
    <phoneticPr fontId="3"/>
  </si>
  <si>
    <r>
      <t xml:space="preserve">Total project radiation quantity during the period of year </t>
    </r>
    <r>
      <rPr>
        <i/>
        <sz val="11"/>
        <color indexed="8"/>
        <rFont val="Arial"/>
        <family val="2"/>
      </rPr>
      <t>y</t>
    </r>
    <r>
      <rPr>
        <sz val="11"/>
        <color indexed="8"/>
        <rFont val="Arial"/>
        <family val="2"/>
      </rPr>
      <t xml:space="preserve"> </t>
    </r>
    <phoneticPr fontId="3"/>
  </si>
  <si>
    <t xml:space="preserve">Project radiation quantity on main steam pipe line No. 1 during the period of year y </t>
    <phoneticPr fontId="3"/>
  </si>
  <si>
    <r>
      <t>QR</t>
    </r>
    <r>
      <rPr>
        <vertAlign val="subscript"/>
        <sz val="11"/>
        <color indexed="8"/>
        <rFont val="Arial"/>
        <family val="2"/>
      </rPr>
      <t>PJ,y</t>
    </r>
    <phoneticPr fontId="3"/>
  </si>
  <si>
    <r>
      <t>QR(1)</t>
    </r>
    <r>
      <rPr>
        <vertAlign val="subscript"/>
        <sz val="11"/>
        <color indexed="8"/>
        <rFont val="Arial"/>
        <family val="2"/>
      </rPr>
      <t>PJ,y</t>
    </r>
    <phoneticPr fontId="3"/>
  </si>
  <si>
    <t xml:space="preserve">Project radiation quantity on main steam pipe line No. 2 during the period of year y </t>
    <phoneticPr fontId="3"/>
  </si>
  <si>
    <r>
      <t>QR(2)</t>
    </r>
    <r>
      <rPr>
        <vertAlign val="subscript"/>
        <sz val="11"/>
        <color indexed="8"/>
        <rFont val="Arial"/>
        <family val="2"/>
      </rPr>
      <t>PJ,y</t>
    </r>
    <phoneticPr fontId="3"/>
  </si>
  <si>
    <t>hours/y</t>
    <phoneticPr fontId="3"/>
  </si>
  <si>
    <t>Plant record by the themal power plant (Daily recorded sheet)</t>
    <phoneticPr fontId="3"/>
  </si>
  <si>
    <t>According to the Feasibility Study in FY2014</t>
    <phoneticPr fontId="3"/>
  </si>
  <si>
    <t>Equipment specification according to the thermal power plant</t>
    <phoneticPr fontId="3"/>
  </si>
  <si>
    <r>
      <t>EF</t>
    </r>
    <r>
      <rPr>
        <vertAlign val="subscript"/>
        <sz val="11"/>
        <color indexed="8"/>
        <rFont val="Arial"/>
        <family val="2"/>
      </rPr>
      <t>CO2,coal</t>
    </r>
    <phoneticPr fontId="3"/>
  </si>
  <si>
    <r>
      <t>SA(1)</t>
    </r>
    <r>
      <rPr>
        <vertAlign val="subscript"/>
        <sz val="11"/>
        <color indexed="8"/>
        <rFont val="Arial"/>
        <family val="2"/>
      </rPr>
      <t>RE,y</t>
    </r>
    <phoneticPr fontId="3"/>
  </si>
  <si>
    <t>Surface area covered by existing insulation material</t>
    <phoneticPr fontId="3"/>
  </si>
  <si>
    <r>
      <t>SA(1)</t>
    </r>
    <r>
      <rPr>
        <vertAlign val="subscript"/>
        <sz val="11"/>
        <color indexed="8"/>
        <rFont val="Arial"/>
        <family val="2"/>
      </rPr>
      <t>ExtI</t>
    </r>
    <phoneticPr fontId="3"/>
  </si>
  <si>
    <r>
      <t>SA(1)</t>
    </r>
    <r>
      <rPr>
        <vertAlign val="subscript"/>
        <sz val="11"/>
        <color indexed="8"/>
        <rFont val="Arial"/>
        <family val="2"/>
      </rPr>
      <t>PJI-ins</t>
    </r>
    <phoneticPr fontId="3"/>
  </si>
  <si>
    <r>
      <t>SA(1)</t>
    </r>
    <r>
      <rPr>
        <vertAlign val="subscript"/>
        <sz val="11"/>
        <color indexed="8"/>
        <rFont val="Arial"/>
        <family val="2"/>
      </rPr>
      <t>PJI-str,y</t>
    </r>
    <phoneticPr fontId="3"/>
  </si>
  <si>
    <t>Total area where project thermal insulation materials have stripped</t>
    <phoneticPr fontId="3"/>
  </si>
  <si>
    <t>m</t>
    <phoneticPr fontId="3"/>
  </si>
  <si>
    <t>Non-dimension</t>
    <phoneticPr fontId="3"/>
  </si>
  <si>
    <t>Reference specific radiation heat quantity</t>
    <phoneticPr fontId="3"/>
  </si>
  <si>
    <r>
      <t>qR</t>
    </r>
    <r>
      <rPr>
        <vertAlign val="subscript"/>
        <sz val="11"/>
        <color indexed="8"/>
        <rFont val="Arial"/>
        <family val="2"/>
      </rPr>
      <t>RE</t>
    </r>
    <phoneticPr fontId="3"/>
  </si>
  <si>
    <t xml:space="preserve">Reference radiation quantity on main steam pipe line No. 2 during the period of year y </t>
    <phoneticPr fontId="3"/>
  </si>
  <si>
    <r>
      <t>QR(2)</t>
    </r>
    <r>
      <rPr>
        <vertAlign val="subscript"/>
        <sz val="11"/>
        <color indexed="8"/>
        <rFont val="Arial"/>
        <family val="2"/>
      </rPr>
      <t>RE,y</t>
    </r>
    <phoneticPr fontId="3"/>
  </si>
  <si>
    <r>
      <t>SA(2)</t>
    </r>
    <r>
      <rPr>
        <vertAlign val="subscript"/>
        <sz val="11"/>
        <color indexed="8"/>
        <rFont val="Arial"/>
        <family val="2"/>
      </rPr>
      <t>RE,y</t>
    </r>
    <phoneticPr fontId="3"/>
  </si>
  <si>
    <r>
      <t>SA(2)</t>
    </r>
    <r>
      <rPr>
        <vertAlign val="subscript"/>
        <sz val="11"/>
        <color indexed="8"/>
        <rFont val="Arial"/>
        <family val="2"/>
      </rPr>
      <t>ExtI</t>
    </r>
    <phoneticPr fontId="3"/>
  </si>
  <si>
    <r>
      <t>SA(2)</t>
    </r>
    <r>
      <rPr>
        <vertAlign val="subscript"/>
        <sz val="11"/>
        <color indexed="8"/>
        <rFont val="Arial"/>
        <family val="2"/>
      </rPr>
      <t>PJI-ins</t>
    </r>
    <phoneticPr fontId="3"/>
  </si>
  <si>
    <r>
      <t>SA(2)</t>
    </r>
    <r>
      <rPr>
        <vertAlign val="subscript"/>
        <sz val="11"/>
        <color indexed="8"/>
        <rFont val="Arial"/>
        <family val="2"/>
      </rPr>
      <t>PJI-str,y</t>
    </r>
    <phoneticPr fontId="3"/>
  </si>
  <si>
    <r>
      <t>SA(1)</t>
    </r>
    <r>
      <rPr>
        <vertAlign val="subscript"/>
        <sz val="11"/>
        <color indexed="8"/>
        <rFont val="Arial"/>
        <family val="2"/>
      </rPr>
      <t>PJ,y</t>
    </r>
    <phoneticPr fontId="3"/>
  </si>
  <si>
    <t xml:space="preserve">Decreasing rate of thermal insulation efficiency by the project thermal insulation material </t>
    <phoneticPr fontId="3"/>
  </si>
  <si>
    <r>
      <t>f</t>
    </r>
    <r>
      <rPr>
        <vertAlign val="subscript"/>
        <sz val="11"/>
        <color indexed="8"/>
        <rFont val="Arial"/>
        <family val="2"/>
      </rPr>
      <t>PJI-dec,y</t>
    </r>
    <phoneticPr fontId="3"/>
  </si>
  <si>
    <t>Thermal insulation efficiency by the project thermal insulation material</t>
    <phoneticPr fontId="3"/>
  </si>
  <si>
    <r>
      <t>f(1)</t>
    </r>
    <r>
      <rPr>
        <vertAlign val="subscript"/>
        <sz val="11"/>
        <color indexed="8"/>
        <rFont val="Arial"/>
        <family val="2"/>
      </rPr>
      <t>PJI-eff</t>
    </r>
    <phoneticPr fontId="3"/>
  </si>
  <si>
    <r>
      <t>SA(2)</t>
    </r>
    <r>
      <rPr>
        <vertAlign val="subscript"/>
        <sz val="11"/>
        <color indexed="8"/>
        <rFont val="Arial"/>
        <family val="2"/>
      </rPr>
      <t>PJ,y</t>
    </r>
    <phoneticPr fontId="3"/>
  </si>
  <si>
    <r>
      <t>f(2)</t>
    </r>
    <r>
      <rPr>
        <vertAlign val="subscript"/>
        <sz val="11"/>
        <color indexed="8"/>
        <rFont val="Arial"/>
        <family val="2"/>
      </rPr>
      <t>PJI-eff</t>
    </r>
    <phoneticPr fontId="3"/>
  </si>
  <si>
    <t>Measuing frequency: Continuously
Recording frequency: Hourly</t>
    <phoneticPr fontId="3"/>
  </si>
  <si>
    <t>mm</t>
    <phoneticPr fontId="30"/>
  </si>
  <si>
    <t>hours/y</t>
    <phoneticPr fontId="30"/>
  </si>
  <si>
    <t>GJ/y</t>
    <phoneticPr fontId="30"/>
  </si>
  <si>
    <t>Line Number of main steam pipe linage</t>
    <phoneticPr fontId="30"/>
  </si>
  <si>
    <t>mm</t>
    <phoneticPr fontId="30"/>
  </si>
  <si>
    <t xml:space="preserve">Thickness covered by the existing thermal insulation material </t>
    <phoneticPr fontId="30"/>
  </si>
  <si>
    <t>Outside diameter of the existing pipe</t>
    <phoneticPr fontId="30"/>
  </si>
  <si>
    <t>Thickness installeded by the project thermal insulation material</t>
    <phoneticPr fontId="30"/>
  </si>
  <si>
    <t>Length installed by the project thermal insulation material</t>
    <phoneticPr fontId="30"/>
  </si>
  <si>
    <t>m</t>
    <phoneticPr fontId="30"/>
  </si>
  <si>
    <t>Surface area covered by the project thermal insulation material</t>
    <phoneticPr fontId="3"/>
  </si>
  <si>
    <t>Surface area covered by project thermal insulation material</t>
    <phoneticPr fontId="3"/>
  </si>
  <si>
    <t>Surface area covered by project thermal insulation material</t>
    <phoneticPr fontId="30"/>
  </si>
  <si>
    <t>Surface area covered by existing insulation material</t>
    <phoneticPr fontId="30"/>
  </si>
  <si>
    <t>Total area where project thermal insulation materials have stripped</t>
    <phoneticPr fontId="30"/>
  </si>
  <si>
    <t xml:space="preserve">Decreasing rate of thermal insulation efficiency by the project thermal insulation material </t>
    <phoneticPr fontId="30"/>
  </si>
  <si>
    <t>Thermal insulation efficiency by the project thermal insulation material</t>
    <phoneticPr fontId="30"/>
  </si>
  <si>
    <r>
      <t>qR(1)</t>
    </r>
    <r>
      <rPr>
        <vertAlign val="subscript"/>
        <sz val="11"/>
        <color indexed="8"/>
        <rFont val="Arial"/>
        <family val="2"/>
      </rPr>
      <t>PJ,y</t>
    </r>
    <phoneticPr fontId="3"/>
  </si>
  <si>
    <r>
      <t>qR(2)</t>
    </r>
    <r>
      <rPr>
        <vertAlign val="subscript"/>
        <sz val="11"/>
        <color indexed="8"/>
        <rFont val="Arial"/>
        <family val="2"/>
      </rPr>
      <t>PJ,y</t>
    </r>
    <phoneticPr fontId="3"/>
  </si>
  <si>
    <t xml:space="preserve">Reference radiation quantity on main steam pipe line No. 1 during the period of year y </t>
    <phoneticPr fontId="3"/>
  </si>
  <si>
    <r>
      <t>QR(1)</t>
    </r>
    <r>
      <rPr>
        <vertAlign val="subscript"/>
        <sz val="11"/>
        <color indexed="8"/>
        <rFont val="Arial"/>
        <family val="2"/>
      </rPr>
      <t>RE,y</t>
    </r>
    <phoneticPr fontId="3"/>
  </si>
  <si>
    <t>Sum</t>
    <phoneticPr fontId="30"/>
  </si>
  <si>
    <t>¯</t>
    <phoneticPr fontId="30"/>
  </si>
  <si>
    <t>to be monitored</t>
    <phoneticPr fontId="30"/>
  </si>
  <si>
    <t>Boiler efficiency</t>
    <phoneticPr fontId="30"/>
  </si>
  <si>
    <t>GJ/y</t>
    <phoneticPr fontId="30"/>
  </si>
  <si>
    <t xml:space="preserve">Reference emissions </t>
    <phoneticPr fontId="30"/>
  </si>
  <si>
    <t xml:space="preserve">Project emissions </t>
    <phoneticPr fontId="30"/>
  </si>
  <si>
    <t xml:space="preserve">GHG emission reductions </t>
    <phoneticPr fontId="30"/>
  </si>
  <si>
    <t>Not applicable</t>
    <phoneticPr fontId="3"/>
  </si>
  <si>
    <t>Installation drawing and site photographs after installation of the project thermal insulation material</t>
    <phoneticPr fontId="3"/>
  </si>
  <si>
    <r>
      <t>d(n)</t>
    </r>
    <r>
      <rPr>
        <i/>
        <vertAlign val="subscript"/>
        <sz val="14"/>
        <color rgb="FFFF0000"/>
        <rFont val="Arial"/>
        <family val="2"/>
      </rPr>
      <t>ExtP</t>
    </r>
    <phoneticPr fontId="3"/>
  </si>
  <si>
    <t>The Product specification</t>
    <phoneticPr fontId="3"/>
  </si>
  <si>
    <t>mm</t>
    <phoneticPr fontId="3"/>
  </si>
  <si>
    <r>
      <t>t(n)</t>
    </r>
    <r>
      <rPr>
        <i/>
        <vertAlign val="subscript"/>
        <sz val="14"/>
        <color rgb="FFFF0000"/>
        <rFont val="Arial"/>
        <family val="2"/>
      </rPr>
      <t>ExtI</t>
    </r>
    <phoneticPr fontId="3"/>
  </si>
  <si>
    <r>
      <t>QR(3)</t>
    </r>
    <r>
      <rPr>
        <vertAlign val="subscript"/>
        <sz val="11"/>
        <color indexed="8"/>
        <rFont val="Arial"/>
        <family val="2"/>
      </rPr>
      <t>RE,y</t>
    </r>
    <phoneticPr fontId="3"/>
  </si>
  <si>
    <r>
      <t>SA(3)</t>
    </r>
    <r>
      <rPr>
        <vertAlign val="subscript"/>
        <sz val="11"/>
        <color indexed="8"/>
        <rFont val="Arial"/>
        <family val="2"/>
      </rPr>
      <t>RE,y</t>
    </r>
    <phoneticPr fontId="3"/>
  </si>
  <si>
    <r>
      <t>SA(3)</t>
    </r>
    <r>
      <rPr>
        <vertAlign val="subscript"/>
        <sz val="11"/>
        <color indexed="8"/>
        <rFont val="Arial"/>
        <family val="2"/>
      </rPr>
      <t>ExtI</t>
    </r>
    <phoneticPr fontId="3"/>
  </si>
  <si>
    <r>
      <t>SA(3)</t>
    </r>
    <r>
      <rPr>
        <vertAlign val="subscript"/>
        <sz val="11"/>
        <color indexed="8"/>
        <rFont val="Arial"/>
        <family val="2"/>
      </rPr>
      <t>PJI-ins</t>
    </r>
    <phoneticPr fontId="3"/>
  </si>
  <si>
    <r>
      <t>SA(3)</t>
    </r>
    <r>
      <rPr>
        <vertAlign val="subscript"/>
        <sz val="11"/>
        <color indexed="8"/>
        <rFont val="Arial"/>
        <family val="2"/>
      </rPr>
      <t>PJI-str,y</t>
    </r>
    <phoneticPr fontId="3"/>
  </si>
  <si>
    <t xml:space="preserve">Reference radiation quantity on main steam pipe line No. 3 during the period of year y </t>
    <phoneticPr fontId="3"/>
  </si>
  <si>
    <t xml:space="preserve">Reference radiation quantity on main steam pipe line No. 4 during the period of year y </t>
    <phoneticPr fontId="3"/>
  </si>
  <si>
    <r>
      <t>QR(4)</t>
    </r>
    <r>
      <rPr>
        <vertAlign val="subscript"/>
        <sz val="11"/>
        <color indexed="8"/>
        <rFont val="Arial"/>
        <family val="2"/>
      </rPr>
      <t>RE,y</t>
    </r>
    <phoneticPr fontId="3"/>
  </si>
  <si>
    <r>
      <t>SA(4)</t>
    </r>
    <r>
      <rPr>
        <vertAlign val="subscript"/>
        <sz val="11"/>
        <color indexed="8"/>
        <rFont val="Arial"/>
        <family val="2"/>
      </rPr>
      <t>RE,y</t>
    </r>
    <phoneticPr fontId="3"/>
  </si>
  <si>
    <r>
      <t>SA(4)</t>
    </r>
    <r>
      <rPr>
        <vertAlign val="subscript"/>
        <sz val="11"/>
        <color indexed="8"/>
        <rFont val="Arial"/>
        <family val="2"/>
      </rPr>
      <t>ExtI</t>
    </r>
    <phoneticPr fontId="3"/>
  </si>
  <si>
    <r>
      <t>SA(4)</t>
    </r>
    <r>
      <rPr>
        <vertAlign val="subscript"/>
        <sz val="11"/>
        <color indexed="8"/>
        <rFont val="Arial"/>
        <family val="2"/>
      </rPr>
      <t>PJI-ins</t>
    </r>
    <phoneticPr fontId="3"/>
  </si>
  <si>
    <r>
      <t>SA(4)</t>
    </r>
    <r>
      <rPr>
        <vertAlign val="subscript"/>
        <sz val="11"/>
        <color indexed="8"/>
        <rFont val="Arial"/>
        <family val="2"/>
      </rPr>
      <t>PJI-str,y</t>
    </r>
    <phoneticPr fontId="3"/>
  </si>
  <si>
    <t xml:space="preserve">Reference radiation quantity on main steam pipe line No. 5 during the period of year y </t>
    <phoneticPr fontId="3"/>
  </si>
  <si>
    <r>
      <t>QR(5)</t>
    </r>
    <r>
      <rPr>
        <vertAlign val="subscript"/>
        <sz val="11"/>
        <color indexed="8"/>
        <rFont val="Arial"/>
        <family val="2"/>
      </rPr>
      <t>RE,y</t>
    </r>
    <phoneticPr fontId="3"/>
  </si>
  <si>
    <r>
      <t>SA(5)</t>
    </r>
    <r>
      <rPr>
        <vertAlign val="subscript"/>
        <sz val="11"/>
        <color indexed="8"/>
        <rFont val="Arial"/>
        <family val="2"/>
      </rPr>
      <t>RE,y</t>
    </r>
    <phoneticPr fontId="3"/>
  </si>
  <si>
    <r>
      <t>SA(5)</t>
    </r>
    <r>
      <rPr>
        <vertAlign val="subscript"/>
        <sz val="11"/>
        <color indexed="8"/>
        <rFont val="Arial"/>
        <family val="2"/>
      </rPr>
      <t>ExtI</t>
    </r>
    <phoneticPr fontId="3"/>
  </si>
  <si>
    <r>
      <t>SA(5)</t>
    </r>
    <r>
      <rPr>
        <vertAlign val="subscript"/>
        <sz val="11"/>
        <color indexed="8"/>
        <rFont val="Arial"/>
        <family val="2"/>
      </rPr>
      <t>PJI-ins</t>
    </r>
    <phoneticPr fontId="3"/>
  </si>
  <si>
    <r>
      <t>SA(5)</t>
    </r>
    <r>
      <rPr>
        <vertAlign val="subscript"/>
        <sz val="11"/>
        <color indexed="8"/>
        <rFont val="Arial"/>
        <family val="2"/>
      </rPr>
      <t>PJI-str,y</t>
    </r>
    <phoneticPr fontId="3"/>
  </si>
  <si>
    <t xml:space="preserve">Reference radiation quantity on main steam pipe line No. 6 during the period of year y </t>
    <phoneticPr fontId="3"/>
  </si>
  <si>
    <r>
      <t>QR(6)</t>
    </r>
    <r>
      <rPr>
        <vertAlign val="subscript"/>
        <sz val="11"/>
        <color indexed="8"/>
        <rFont val="Arial"/>
        <family val="2"/>
      </rPr>
      <t>RE,y</t>
    </r>
    <phoneticPr fontId="3"/>
  </si>
  <si>
    <r>
      <t>SA(6)</t>
    </r>
    <r>
      <rPr>
        <vertAlign val="subscript"/>
        <sz val="11"/>
        <color indexed="8"/>
        <rFont val="Arial"/>
        <family val="2"/>
      </rPr>
      <t>RE,y</t>
    </r>
    <phoneticPr fontId="3"/>
  </si>
  <si>
    <r>
      <t>SA(6)</t>
    </r>
    <r>
      <rPr>
        <vertAlign val="subscript"/>
        <sz val="11"/>
        <color indexed="8"/>
        <rFont val="Arial"/>
        <family val="2"/>
      </rPr>
      <t>ExtI</t>
    </r>
    <phoneticPr fontId="3"/>
  </si>
  <si>
    <r>
      <t>SA(6)</t>
    </r>
    <r>
      <rPr>
        <vertAlign val="subscript"/>
        <sz val="11"/>
        <color indexed="8"/>
        <rFont val="Arial"/>
        <family val="2"/>
      </rPr>
      <t>PJI-ins</t>
    </r>
    <phoneticPr fontId="3"/>
  </si>
  <si>
    <r>
      <t>SA(6)</t>
    </r>
    <r>
      <rPr>
        <vertAlign val="subscript"/>
        <sz val="11"/>
        <color indexed="8"/>
        <rFont val="Arial"/>
        <family val="2"/>
      </rPr>
      <t>PJI-str,y</t>
    </r>
    <phoneticPr fontId="3"/>
  </si>
  <si>
    <t xml:space="preserve">Reference radiation quantity on main steam pipe line No. 7 during the period of year y </t>
    <phoneticPr fontId="3"/>
  </si>
  <si>
    <r>
      <t>QR(7)</t>
    </r>
    <r>
      <rPr>
        <vertAlign val="subscript"/>
        <sz val="11"/>
        <color indexed="8"/>
        <rFont val="Arial"/>
        <family val="2"/>
      </rPr>
      <t>RE,y</t>
    </r>
    <phoneticPr fontId="3"/>
  </si>
  <si>
    <r>
      <t>SA(7)</t>
    </r>
    <r>
      <rPr>
        <vertAlign val="subscript"/>
        <sz val="11"/>
        <color indexed="8"/>
        <rFont val="Arial"/>
        <family val="2"/>
      </rPr>
      <t>RE,y</t>
    </r>
    <phoneticPr fontId="3"/>
  </si>
  <si>
    <r>
      <t>SA(7)</t>
    </r>
    <r>
      <rPr>
        <vertAlign val="subscript"/>
        <sz val="11"/>
        <color indexed="8"/>
        <rFont val="Arial"/>
        <family val="2"/>
      </rPr>
      <t>ExtI</t>
    </r>
    <phoneticPr fontId="3"/>
  </si>
  <si>
    <r>
      <t>SA(7)</t>
    </r>
    <r>
      <rPr>
        <vertAlign val="subscript"/>
        <sz val="11"/>
        <color indexed="8"/>
        <rFont val="Arial"/>
        <family val="2"/>
      </rPr>
      <t>PJI-ins</t>
    </r>
    <phoneticPr fontId="3"/>
  </si>
  <si>
    <r>
      <t>SA(7)</t>
    </r>
    <r>
      <rPr>
        <vertAlign val="subscript"/>
        <sz val="11"/>
        <color indexed="8"/>
        <rFont val="Arial"/>
        <family val="2"/>
      </rPr>
      <t>PJI-str,y</t>
    </r>
    <phoneticPr fontId="3"/>
  </si>
  <si>
    <t xml:space="preserve">Reference radiation quantity on main steam pipe line No. 8 during the period of year y </t>
    <phoneticPr fontId="3"/>
  </si>
  <si>
    <r>
      <t>QR(8)</t>
    </r>
    <r>
      <rPr>
        <vertAlign val="subscript"/>
        <sz val="11"/>
        <color indexed="8"/>
        <rFont val="Arial"/>
        <family val="2"/>
      </rPr>
      <t>RE,y</t>
    </r>
    <phoneticPr fontId="3"/>
  </si>
  <si>
    <r>
      <t>SA(8)</t>
    </r>
    <r>
      <rPr>
        <vertAlign val="subscript"/>
        <sz val="11"/>
        <color indexed="8"/>
        <rFont val="Arial"/>
        <family val="2"/>
      </rPr>
      <t>RE,y</t>
    </r>
    <phoneticPr fontId="3"/>
  </si>
  <si>
    <r>
      <t>SA(8)</t>
    </r>
    <r>
      <rPr>
        <vertAlign val="subscript"/>
        <sz val="11"/>
        <color indexed="8"/>
        <rFont val="Arial"/>
        <family val="2"/>
      </rPr>
      <t>ExtI</t>
    </r>
    <phoneticPr fontId="3"/>
  </si>
  <si>
    <r>
      <t>SA(8)</t>
    </r>
    <r>
      <rPr>
        <vertAlign val="subscript"/>
        <sz val="11"/>
        <color indexed="8"/>
        <rFont val="Arial"/>
        <family val="2"/>
      </rPr>
      <t>PJI-ins</t>
    </r>
    <phoneticPr fontId="3"/>
  </si>
  <si>
    <r>
      <t>SA(8)</t>
    </r>
    <r>
      <rPr>
        <vertAlign val="subscript"/>
        <sz val="11"/>
        <color indexed="8"/>
        <rFont val="Arial"/>
        <family val="2"/>
      </rPr>
      <t>PJI-str,y</t>
    </r>
    <phoneticPr fontId="3"/>
  </si>
  <si>
    <t>Reference radiation heat quantity (before thermal insulation installation) from main steam pipe linage</t>
    <phoneticPr fontId="3"/>
  </si>
  <si>
    <t>Reference radiation heat quantity</t>
    <phoneticPr fontId="3"/>
  </si>
  <si>
    <t>Project radiation heat quantity</t>
    <phoneticPr fontId="3"/>
  </si>
  <si>
    <t xml:space="preserve">Reference radiation quantity on main steam pipe line No. 9 during the period of year y </t>
    <phoneticPr fontId="3"/>
  </si>
  <si>
    <r>
      <t>SA(9)</t>
    </r>
    <r>
      <rPr>
        <vertAlign val="subscript"/>
        <sz val="11"/>
        <color indexed="8"/>
        <rFont val="Arial"/>
        <family val="2"/>
      </rPr>
      <t>PJI-ins</t>
    </r>
    <phoneticPr fontId="3"/>
  </si>
  <si>
    <r>
      <t>SA(9)</t>
    </r>
    <r>
      <rPr>
        <vertAlign val="subscript"/>
        <sz val="11"/>
        <color indexed="8"/>
        <rFont val="Arial"/>
        <family val="2"/>
      </rPr>
      <t>PJI-str,y</t>
    </r>
    <phoneticPr fontId="3"/>
  </si>
  <si>
    <t xml:space="preserve">Reference radiation quantity on main steam pipe line No. 10 during the period of year y </t>
    <phoneticPr fontId="3"/>
  </si>
  <si>
    <r>
      <t>SA(10)</t>
    </r>
    <r>
      <rPr>
        <vertAlign val="subscript"/>
        <sz val="11"/>
        <color indexed="8"/>
        <rFont val="Arial"/>
        <family val="2"/>
      </rPr>
      <t>RE,y</t>
    </r>
    <phoneticPr fontId="3"/>
  </si>
  <si>
    <r>
      <t>SA(10)</t>
    </r>
    <r>
      <rPr>
        <vertAlign val="subscript"/>
        <sz val="11"/>
        <color indexed="8"/>
        <rFont val="Arial"/>
        <family val="2"/>
      </rPr>
      <t>ExtI</t>
    </r>
    <phoneticPr fontId="3"/>
  </si>
  <si>
    <r>
      <t>SA(10)</t>
    </r>
    <r>
      <rPr>
        <vertAlign val="subscript"/>
        <sz val="11"/>
        <color indexed="8"/>
        <rFont val="Arial"/>
        <family val="2"/>
      </rPr>
      <t>PJI-ins</t>
    </r>
    <phoneticPr fontId="3"/>
  </si>
  <si>
    <r>
      <t>SA(10)</t>
    </r>
    <r>
      <rPr>
        <vertAlign val="subscript"/>
        <sz val="11"/>
        <color indexed="8"/>
        <rFont val="Arial"/>
        <family val="2"/>
      </rPr>
      <t>PJI-str,y</t>
    </r>
    <phoneticPr fontId="3"/>
  </si>
  <si>
    <t xml:space="preserve">Reference radiation quantity on main steam pipe line No. 11 during the period of year y </t>
    <phoneticPr fontId="3"/>
  </si>
  <si>
    <r>
      <t>QR(9)</t>
    </r>
    <r>
      <rPr>
        <vertAlign val="subscript"/>
        <sz val="11"/>
        <color indexed="8"/>
        <rFont val="Arial"/>
        <family val="2"/>
      </rPr>
      <t>RE,y</t>
    </r>
    <phoneticPr fontId="3"/>
  </si>
  <si>
    <r>
      <t>SA(9)</t>
    </r>
    <r>
      <rPr>
        <vertAlign val="subscript"/>
        <sz val="11"/>
        <color indexed="8"/>
        <rFont val="Arial"/>
        <family val="2"/>
      </rPr>
      <t>RE,y</t>
    </r>
    <phoneticPr fontId="3"/>
  </si>
  <si>
    <r>
      <t>SA(9)</t>
    </r>
    <r>
      <rPr>
        <vertAlign val="subscript"/>
        <sz val="11"/>
        <color indexed="8"/>
        <rFont val="Arial"/>
        <family val="2"/>
      </rPr>
      <t>ExtI</t>
    </r>
    <phoneticPr fontId="3"/>
  </si>
  <si>
    <r>
      <t>SA(9)</t>
    </r>
    <r>
      <rPr>
        <vertAlign val="subscript"/>
        <sz val="11"/>
        <color indexed="8"/>
        <rFont val="Arial"/>
        <family val="2"/>
      </rPr>
      <t>PJI-ins</t>
    </r>
    <phoneticPr fontId="3"/>
  </si>
  <si>
    <r>
      <t>SA(9)</t>
    </r>
    <r>
      <rPr>
        <vertAlign val="subscript"/>
        <sz val="11"/>
        <color indexed="8"/>
        <rFont val="Arial"/>
        <family val="2"/>
      </rPr>
      <t>PJI-str,y</t>
    </r>
    <phoneticPr fontId="3"/>
  </si>
  <si>
    <r>
      <t>QR(10)</t>
    </r>
    <r>
      <rPr>
        <vertAlign val="subscript"/>
        <sz val="11"/>
        <color indexed="8"/>
        <rFont val="Arial"/>
        <family val="2"/>
      </rPr>
      <t>RE,y</t>
    </r>
    <phoneticPr fontId="3"/>
  </si>
  <si>
    <r>
      <t>QR(11)</t>
    </r>
    <r>
      <rPr>
        <vertAlign val="subscript"/>
        <sz val="11"/>
        <color indexed="8"/>
        <rFont val="Arial"/>
        <family val="2"/>
      </rPr>
      <t>RE,y</t>
    </r>
    <phoneticPr fontId="3"/>
  </si>
  <si>
    <r>
      <t>SA(11)</t>
    </r>
    <r>
      <rPr>
        <vertAlign val="subscript"/>
        <sz val="11"/>
        <color indexed="8"/>
        <rFont val="Arial"/>
        <family val="2"/>
      </rPr>
      <t>RE,y</t>
    </r>
    <phoneticPr fontId="3"/>
  </si>
  <si>
    <r>
      <t>SA(11)</t>
    </r>
    <r>
      <rPr>
        <vertAlign val="subscript"/>
        <sz val="11"/>
        <color indexed="8"/>
        <rFont val="Arial"/>
        <family val="2"/>
      </rPr>
      <t>ExtI</t>
    </r>
    <phoneticPr fontId="3"/>
  </si>
  <si>
    <r>
      <t>SA(11)</t>
    </r>
    <r>
      <rPr>
        <vertAlign val="subscript"/>
        <sz val="11"/>
        <color indexed="8"/>
        <rFont val="Arial"/>
        <family val="2"/>
      </rPr>
      <t>PJI-ins</t>
    </r>
    <phoneticPr fontId="3"/>
  </si>
  <si>
    <r>
      <t>SA(11)</t>
    </r>
    <r>
      <rPr>
        <vertAlign val="subscript"/>
        <sz val="11"/>
        <color indexed="8"/>
        <rFont val="Arial"/>
        <family val="2"/>
      </rPr>
      <t>PJI-str,y</t>
    </r>
    <phoneticPr fontId="3"/>
  </si>
  <si>
    <t xml:space="preserve">Reference radiation quantity on main steam pipe line No. 12 during the period of year y </t>
    <phoneticPr fontId="3"/>
  </si>
  <si>
    <r>
      <t>QR(12)</t>
    </r>
    <r>
      <rPr>
        <vertAlign val="subscript"/>
        <sz val="11"/>
        <color indexed="8"/>
        <rFont val="Arial"/>
        <family val="2"/>
      </rPr>
      <t>RE,y</t>
    </r>
    <phoneticPr fontId="3"/>
  </si>
  <si>
    <r>
      <t>SA(12)</t>
    </r>
    <r>
      <rPr>
        <vertAlign val="subscript"/>
        <sz val="11"/>
        <color indexed="8"/>
        <rFont val="Arial"/>
        <family val="2"/>
      </rPr>
      <t>RE,y</t>
    </r>
    <phoneticPr fontId="3"/>
  </si>
  <si>
    <r>
      <t>SA(12)</t>
    </r>
    <r>
      <rPr>
        <vertAlign val="subscript"/>
        <sz val="11"/>
        <color indexed="8"/>
        <rFont val="Arial"/>
        <family val="2"/>
      </rPr>
      <t>ExtI</t>
    </r>
    <phoneticPr fontId="3"/>
  </si>
  <si>
    <r>
      <t>SA(12)</t>
    </r>
    <r>
      <rPr>
        <vertAlign val="subscript"/>
        <sz val="11"/>
        <color indexed="8"/>
        <rFont val="Arial"/>
        <family val="2"/>
      </rPr>
      <t>PJI-ins</t>
    </r>
    <phoneticPr fontId="3"/>
  </si>
  <si>
    <r>
      <t>SA(12)</t>
    </r>
    <r>
      <rPr>
        <vertAlign val="subscript"/>
        <sz val="11"/>
        <color indexed="8"/>
        <rFont val="Arial"/>
        <family val="2"/>
      </rPr>
      <t>PJI-str,y</t>
    </r>
    <phoneticPr fontId="3"/>
  </si>
  <si>
    <r>
      <t>l(n)</t>
    </r>
    <r>
      <rPr>
        <i/>
        <vertAlign val="subscript"/>
        <sz val="14"/>
        <color rgb="FFFF0000"/>
        <rFont val="Arial"/>
        <family val="2"/>
      </rPr>
      <t>PJI</t>
    </r>
    <phoneticPr fontId="3"/>
  </si>
  <si>
    <r>
      <t>t(n)</t>
    </r>
    <r>
      <rPr>
        <i/>
        <vertAlign val="subscript"/>
        <sz val="14"/>
        <color rgb="FFFF0000"/>
        <rFont val="Arial"/>
        <family val="2"/>
      </rPr>
      <t>PJI</t>
    </r>
    <phoneticPr fontId="3"/>
  </si>
  <si>
    <r>
      <rPr>
        <i/>
        <sz val="14"/>
        <color rgb="FFFF0000"/>
        <rFont val="Arial"/>
        <family val="2"/>
      </rPr>
      <t>SA(n)</t>
    </r>
    <r>
      <rPr>
        <i/>
        <vertAlign val="subscript"/>
        <sz val="14"/>
        <color rgb="FFFF0000"/>
        <rFont val="Arial"/>
        <family val="2"/>
      </rPr>
      <t>PJI-str,y</t>
    </r>
    <phoneticPr fontId="3"/>
  </si>
  <si>
    <t>n=1</t>
    <phoneticPr fontId="30"/>
  </si>
  <si>
    <t>n=2</t>
  </si>
  <si>
    <t>n=3</t>
  </si>
  <si>
    <t>n=4</t>
  </si>
  <si>
    <t>n=5</t>
  </si>
  <si>
    <t>n=6</t>
  </si>
  <si>
    <t>n=7</t>
  </si>
  <si>
    <t>n=8</t>
  </si>
  <si>
    <t>n=9</t>
  </si>
  <si>
    <t>n=10</t>
  </si>
  <si>
    <t>n=11</t>
  </si>
  <si>
    <t>n=12</t>
  </si>
  <si>
    <t>Thickness installeded by the project thermal insulation material for main steam pipe line No. n</t>
    <phoneticPr fontId="3"/>
  </si>
  <si>
    <r>
      <t>Total area where project thermal insulation materials have stripped on main steam pipe line No.</t>
    </r>
    <r>
      <rPr>
        <i/>
        <sz val="14"/>
        <color rgb="FFFF0000"/>
        <rFont val="Arial"/>
        <family val="2"/>
      </rPr>
      <t xml:space="preserve"> n</t>
    </r>
    <r>
      <rPr>
        <sz val="14"/>
        <color rgb="FFFF0000"/>
        <rFont val="Arial"/>
        <family val="2"/>
      </rPr>
      <t xml:space="preserve"> by the end of the year </t>
    </r>
    <r>
      <rPr>
        <i/>
        <sz val="14"/>
        <color rgb="FFFF0000"/>
        <rFont val="Arial"/>
        <family val="2"/>
      </rPr>
      <t>y</t>
    </r>
    <phoneticPr fontId="3"/>
  </si>
  <si>
    <r>
      <t>f(n)</t>
    </r>
    <r>
      <rPr>
        <i/>
        <vertAlign val="subscript"/>
        <sz val="14"/>
        <color rgb="FFFF0000"/>
        <rFont val="Arial"/>
        <family val="2"/>
      </rPr>
      <t>PJI-eff</t>
    </r>
    <phoneticPr fontId="3"/>
  </si>
  <si>
    <r>
      <t>Thermal insulation efficiency by the project thermal insulation material for main steam pipe line No.</t>
    </r>
    <r>
      <rPr>
        <i/>
        <sz val="14"/>
        <color rgb="FFFF0000"/>
        <rFont val="Arial"/>
        <family val="2"/>
      </rPr>
      <t xml:space="preserve"> n</t>
    </r>
    <phoneticPr fontId="3"/>
  </si>
  <si>
    <t>Outside diameter of the existing pipe for main steam pipe line No. n</t>
    <phoneticPr fontId="3"/>
  </si>
  <si>
    <t>n=1,7</t>
    <phoneticPr fontId="30"/>
  </si>
  <si>
    <t>n=8,11</t>
    <phoneticPr fontId="30"/>
  </si>
  <si>
    <r>
      <t xml:space="preserve">Thickness covered by the existing thermal insulation material on main steam pipe line No. </t>
    </r>
    <r>
      <rPr>
        <i/>
        <sz val="14"/>
        <color rgb="FFFF0000"/>
        <rFont val="Arial"/>
        <family val="2"/>
      </rPr>
      <t>n</t>
    </r>
    <phoneticPr fontId="3"/>
  </si>
  <si>
    <t>n=1,12</t>
    <phoneticPr fontId="30"/>
  </si>
  <si>
    <t xml:space="preserve">Project radiation quantity on main steam pipe line No. 3 during the period of year y </t>
    <phoneticPr fontId="3"/>
  </si>
  <si>
    <r>
      <t>QR(3)</t>
    </r>
    <r>
      <rPr>
        <vertAlign val="subscript"/>
        <sz val="11"/>
        <color indexed="8"/>
        <rFont val="Arial"/>
        <family val="2"/>
      </rPr>
      <t>PJ,y</t>
    </r>
    <phoneticPr fontId="3"/>
  </si>
  <si>
    <r>
      <t>SA(3)</t>
    </r>
    <r>
      <rPr>
        <vertAlign val="subscript"/>
        <sz val="11"/>
        <color indexed="8"/>
        <rFont val="Arial"/>
        <family val="2"/>
      </rPr>
      <t>PJ,y</t>
    </r>
    <phoneticPr fontId="3"/>
  </si>
  <si>
    <r>
      <t>SA(3)</t>
    </r>
    <r>
      <rPr>
        <vertAlign val="subscript"/>
        <sz val="11"/>
        <color indexed="8"/>
        <rFont val="Arial"/>
        <family val="2"/>
      </rPr>
      <t>PJI-ins</t>
    </r>
    <phoneticPr fontId="3"/>
  </si>
  <si>
    <r>
      <t>SA(3)</t>
    </r>
    <r>
      <rPr>
        <vertAlign val="subscript"/>
        <sz val="11"/>
        <color indexed="8"/>
        <rFont val="Arial"/>
        <family val="2"/>
      </rPr>
      <t>PJI-str,y</t>
    </r>
    <phoneticPr fontId="3"/>
  </si>
  <si>
    <r>
      <t>qR(3)</t>
    </r>
    <r>
      <rPr>
        <vertAlign val="subscript"/>
        <sz val="11"/>
        <color indexed="8"/>
        <rFont val="Arial"/>
        <family val="2"/>
      </rPr>
      <t>PJ,y</t>
    </r>
    <phoneticPr fontId="3"/>
  </si>
  <si>
    <r>
      <t>f(3)</t>
    </r>
    <r>
      <rPr>
        <vertAlign val="subscript"/>
        <sz val="11"/>
        <color indexed="8"/>
        <rFont val="Arial"/>
        <family val="2"/>
      </rPr>
      <t>PJI-eff</t>
    </r>
    <phoneticPr fontId="3"/>
  </si>
  <si>
    <r>
      <t>QR(4)</t>
    </r>
    <r>
      <rPr>
        <vertAlign val="subscript"/>
        <sz val="11"/>
        <color indexed="8"/>
        <rFont val="Arial"/>
        <family val="2"/>
      </rPr>
      <t>PJ,y</t>
    </r>
    <phoneticPr fontId="3"/>
  </si>
  <si>
    <r>
      <t>SA(4)</t>
    </r>
    <r>
      <rPr>
        <vertAlign val="subscript"/>
        <sz val="11"/>
        <color indexed="8"/>
        <rFont val="Arial"/>
        <family val="2"/>
      </rPr>
      <t>PJ,y</t>
    </r>
    <phoneticPr fontId="3"/>
  </si>
  <si>
    <r>
      <t>SA(4)</t>
    </r>
    <r>
      <rPr>
        <vertAlign val="subscript"/>
        <sz val="11"/>
        <color indexed="8"/>
        <rFont val="Arial"/>
        <family val="2"/>
      </rPr>
      <t>PJI-ins</t>
    </r>
    <phoneticPr fontId="3"/>
  </si>
  <si>
    <r>
      <t>SA(4)</t>
    </r>
    <r>
      <rPr>
        <vertAlign val="subscript"/>
        <sz val="11"/>
        <color indexed="8"/>
        <rFont val="Arial"/>
        <family val="2"/>
      </rPr>
      <t>PJI-str,y</t>
    </r>
    <phoneticPr fontId="3"/>
  </si>
  <si>
    <r>
      <t>qR(4)</t>
    </r>
    <r>
      <rPr>
        <vertAlign val="subscript"/>
        <sz val="11"/>
        <color indexed="8"/>
        <rFont val="Arial"/>
        <family val="2"/>
      </rPr>
      <t>PJ,y</t>
    </r>
    <phoneticPr fontId="3"/>
  </si>
  <si>
    <r>
      <t>f(4)</t>
    </r>
    <r>
      <rPr>
        <vertAlign val="subscript"/>
        <sz val="11"/>
        <color indexed="8"/>
        <rFont val="Arial"/>
        <family val="2"/>
      </rPr>
      <t>PJI-eff</t>
    </r>
    <phoneticPr fontId="3"/>
  </si>
  <si>
    <t xml:space="preserve">Project radiation quantity on main steam pipe line No. 5 during the period of year y </t>
    <phoneticPr fontId="3"/>
  </si>
  <si>
    <r>
      <t>QR(5)</t>
    </r>
    <r>
      <rPr>
        <vertAlign val="subscript"/>
        <sz val="11"/>
        <color indexed="8"/>
        <rFont val="Arial"/>
        <family val="2"/>
      </rPr>
      <t>PJ,y</t>
    </r>
    <phoneticPr fontId="3"/>
  </si>
  <si>
    <r>
      <t>SA(5)</t>
    </r>
    <r>
      <rPr>
        <vertAlign val="subscript"/>
        <sz val="11"/>
        <color indexed="8"/>
        <rFont val="Arial"/>
        <family val="2"/>
      </rPr>
      <t>PJ,y</t>
    </r>
    <phoneticPr fontId="3"/>
  </si>
  <si>
    <r>
      <t>SA(5)</t>
    </r>
    <r>
      <rPr>
        <vertAlign val="subscript"/>
        <sz val="11"/>
        <color indexed="8"/>
        <rFont val="Arial"/>
        <family val="2"/>
      </rPr>
      <t>PJI-ins</t>
    </r>
    <phoneticPr fontId="3"/>
  </si>
  <si>
    <r>
      <t>SA(5)</t>
    </r>
    <r>
      <rPr>
        <vertAlign val="subscript"/>
        <sz val="11"/>
        <color indexed="8"/>
        <rFont val="Arial"/>
        <family val="2"/>
      </rPr>
      <t>PJI-str,y</t>
    </r>
    <phoneticPr fontId="3"/>
  </si>
  <si>
    <r>
      <t>qR(5)</t>
    </r>
    <r>
      <rPr>
        <vertAlign val="subscript"/>
        <sz val="11"/>
        <color indexed="8"/>
        <rFont val="Arial"/>
        <family val="2"/>
      </rPr>
      <t>PJ,y</t>
    </r>
    <phoneticPr fontId="3"/>
  </si>
  <si>
    <r>
      <t>f(5)</t>
    </r>
    <r>
      <rPr>
        <vertAlign val="subscript"/>
        <sz val="11"/>
        <color indexed="8"/>
        <rFont val="Arial"/>
        <family val="2"/>
      </rPr>
      <t>PJI-eff</t>
    </r>
    <phoneticPr fontId="3"/>
  </si>
  <si>
    <r>
      <t>QR(6)</t>
    </r>
    <r>
      <rPr>
        <vertAlign val="subscript"/>
        <sz val="11"/>
        <color indexed="8"/>
        <rFont val="Arial"/>
        <family val="2"/>
      </rPr>
      <t>PJ,y</t>
    </r>
    <phoneticPr fontId="3"/>
  </si>
  <si>
    <r>
      <t>SA(6)</t>
    </r>
    <r>
      <rPr>
        <vertAlign val="subscript"/>
        <sz val="11"/>
        <color indexed="8"/>
        <rFont val="Arial"/>
        <family val="2"/>
      </rPr>
      <t>PJ,y</t>
    </r>
    <phoneticPr fontId="3"/>
  </si>
  <si>
    <r>
      <t>SA(6)</t>
    </r>
    <r>
      <rPr>
        <vertAlign val="subscript"/>
        <sz val="11"/>
        <color indexed="8"/>
        <rFont val="Arial"/>
        <family val="2"/>
      </rPr>
      <t>PJI-ins</t>
    </r>
    <phoneticPr fontId="3"/>
  </si>
  <si>
    <r>
      <t>SA(6)</t>
    </r>
    <r>
      <rPr>
        <vertAlign val="subscript"/>
        <sz val="11"/>
        <color indexed="8"/>
        <rFont val="Arial"/>
        <family val="2"/>
      </rPr>
      <t>PJI-str,y</t>
    </r>
    <phoneticPr fontId="3"/>
  </si>
  <si>
    <r>
      <t>qR(6)</t>
    </r>
    <r>
      <rPr>
        <vertAlign val="subscript"/>
        <sz val="11"/>
        <color indexed="8"/>
        <rFont val="Arial"/>
        <family val="2"/>
      </rPr>
      <t>PJ,y</t>
    </r>
    <phoneticPr fontId="3"/>
  </si>
  <si>
    <r>
      <t>f(6)</t>
    </r>
    <r>
      <rPr>
        <vertAlign val="subscript"/>
        <sz val="11"/>
        <color indexed="8"/>
        <rFont val="Arial"/>
        <family val="2"/>
      </rPr>
      <t>PJI-eff</t>
    </r>
    <phoneticPr fontId="3"/>
  </si>
  <si>
    <r>
      <t xml:space="preserve">Project radiation quantity on main steam pipe line No. </t>
    </r>
    <r>
      <rPr>
        <i/>
        <sz val="11"/>
        <color indexed="8"/>
        <rFont val="Arial"/>
        <family val="2"/>
      </rPr>
      <t>4</t>
    </r>
    <r>
      <rPr>
        <sz val="11"/>
        <color indexed="8"/>
        <rFont val="Arial"/>
        <family val="2"/>
      </rPr>
      <t xml:space="preserve"> during the period of year y </t>
    </r>
    <phoneticPr fontId="3"/>
  </si>
  <si>
    <r>
      <t>Project radiation quantity on main steam pipe line No</t>
    </r>
    <r>
      <rPr>
        <i/>
        <sz val="11"/>
        <color indexed="8"/>
        <rFont val="Arial"/>
        <family val="2"/>
      </rPr>
      <t>. 6</t>
    </r>
    <r>
      <rPr>
        <sz val="11"/>
        <color indexed="8"/>
        <rFont val="Arial"/>
        <family val="2"/>
      </rPr>
      <t xml:space="preserve"> during the period of year y </t>
    </r>
    <phoneticPr fontId="3"/>
  </si>
  <si>
    <r>
      <t>Project radiation quantity on main steam pipe line No</t>
    </r>
    <r>
      <rPr>
        <i/>
        <sz val="11"/>
        <color indexed="8"/>
        <rFont val="Arial"/>
        <family val="2"/>
      </rPr>
      <t>. 7</t>
    </r>
    <r>
      <rPr>
        <sz val="11"/>
        <color indexed="8"/>
        <rFont val="Arial"/>
        <family val="2"/>
      </rPr>
      <t xml:space="preserve"> during the period of year y </t>
    </r>
    <phoneticPr fontId="3"/>
  </si>
  <si>
    <r>
      <t>QR(7)</t>
    </r>
    <r>
      <rPr>
        <vertAlign val="subscript"/>
        <sz val="11"/>
        <color indexed="8"/>
        <rFont val="Arial"/>
        <family val="2"/>
      </rPr>
      <t>PJ,y</t>
    </r>
    <phoneticPr fontId="3"/>
  </si>
  <si>
    <r>
      <t>SA(7)</t>
    </r>
    <r>
      <rPr>
        <vertAlign val="subscript"/>
        <sz val="11"/>
        <color indexed="8"/>
        <rFont val="Arial"/>
        <family val="2"/>
      </rPr>
      <t>PJ,y</t>
    </r>
    <phoneticPr fontId="3"/>
  </si>
  <si>
    <r>
      <t>SA(7)</t>
    </r>
    <r>
      <rPr>
        <vertAlign val="subscript"/>
        <sz val="11"/>
        <color indexed="8"/>
        <rFont val="Arial"/>
        <family val="2"/>
      </rPr>
      <t>PJI-ins</t>
    </r>
    <phoneticPr fontId="3"/>
  </si>
  <si>
    <r>
      <t>SA(7)</t>
    </r>
    <r>
      <rPr>
        <vertAlign val="subscript"/>
        <sz val="11"/>
        <color indexed="8"/>
        <rFont val="Arial"/>
        <family val="2"/>
      </rPr>
      <t>PJI-str,y</t>
    </r>
    <phoneticPr fontId="3"/>
  </si>
  <si>
    <r>
      <t>qR(7)</t>
    </r>
    <r>
      <rPr>
        <vertAlign val="subscript"/>
        <sz val="11"/>
        <color indexed="8"/>
        <rFont val="Arial"/>
        <family val="2"/>
      </rPr>
      <t>PJ,y</t>
    </r>
    <phoneticPr fontId="3"/>
  </si>
  <si>
    <r>
      <t>f(7)</t>
    </r>
    <r>
      <rPr>
        <vertAlign val="subscript"/>
        <sz val="11"/>
        <color indexed="8"/>
        <rFont val="Arial"/>
        <family val="2"/>
      </rPr>
      <t>PJI-eff</t>
    </r>
    <phoneticPr fontId="3"/>
  </si>
  <si>
    <r>
      <t>Project radiation quantity on main steam pipe line No</t>
    </r>
    <r>
      <rPr>
        <i/>
        <sz val="11"/>
        <color indexed="8"/>
        <rFont val="Arial"/>
        <family val="2"/>
      </rPr>
      <t>. 8</t>
    </r>
    <r>
      <rPr>
        <sz val="11"/>
        <color indexed="8"/>
        <rFont val="Arial"/>
        <family val="2"/>
      </rPr>
      <t xml:space="preserve"> during the period of year y </t>
    </r>
    <phoneticPr fontId="3"/>
  </si>
  <si>
    <r>
      <t>QR(8)</t>
    </r>
    <r>
      <rPr>
        <vertAlign val="subscript"/>
        <sz val="11"/>
        <color indexed="8"/>
        <rFont val="Arial"/>
        <family val="2"/>
      </rPr>
      <t>PJ,y</t>
    </r>
    <phoneticPr fontId="3"/>
  </si>
  <si>
    <r>
      <t>SA(8)</t>
    </r>
    <r>
      <rPr>
        <vertAlign val="subscript"/>
        <sz val="11"/>
        <color indexed="8"/>
        <rFont val="Arial"/>
        <family val="2"/>
      </rPr>
      <t>PJ,y</t>
    </r>
    <phoneticPr fontId="3"/>
  </si>
  <si>
    <r>
      <t>SA(8)</t>
    </r>
    <r>
      <rPr>
        <vertAlign val="subscript"/>
        <sz val="11"/>
        <color indexed="8"/>
        <rFont val="Arial"/>
        <family val="2"/>
      </rPr>
      <t>PJI-ins</t>
    </r>
    <phoneticPr fontId="3"/>
  </si>
  <si>
    <r>
      <t>SA(8)</t>
    </r>
    <r>
      <rPr>
        <vertAlign val="subscript"/>
        <sz val="11"/>
        <color indexed="8"/>
        <rFont val="Arial"/>
        <family val="2"/>
      </rPr>
      <t>PJI-str,y</t>
    </r>
    <phoneticPr fontId="3"/>
  </si>
  <si>
    <r>
      <t>qR(8)</t>
    </r>
    <r>
      <rPr>
        <vertAlign val="subscript"/>
        <sz val="11"/>
        <color indexed="8"/>
        <rFont val="Arial"/>
        <family val="2"/>
      </rPr>
      <t>PJ,y</t>
    </r>
    <phoneticPr fontId="3"/>
  </si>
  <si>
    <r>
      <t>f(8)</t>
    </r>
    <r>
      <rPr>
        <vertAlign val="subscript"/>
        <sz val="11"/>
        <color indexed="8"/>
        <rFont val="Arial"/>
        <family val="2"/>
      </rPr>
      <t>PJI-eff</t>
    </r>
    <phoneticPr fontId="3"/>
  </si>
  <si>
    <r>
      <t>Project radiation quantity on main steam pipe line No</t>
    </r>
    <r>
      <rPr>
        <i/>
        <sz val="11"/>
        <color indexed="8"/>
        <rFont val="Arial"/>
        <family val="2"/>
      </rPr>
      <t>. 9</t>
    </r>
    <r>
      <rPr>
        <sz val="11"/>
        <color indexed="8"/>
        <rFont val="Arial"/>
        <family val="2"/>
      </rPr>
      <t xml:space="preserve"> during the period of year y </t>
    </r>
    <phoneticPr fontId="3"/>
  </si>
  <si>
    <r>
      <t>QR(9)</t>
    </r>
    <r>
      <rPr>
        <vertAlign val="subscript"/>
        <sz val="11"/>
        <color indexed="8"/>
        <rFont val="Arial"/>
        <family val="2"/>
      </rPr>
      <t>PJ,y</t>
    </r>
    <phoneticPr fontId="3"/>
  </si>
  <si>
    <r>
      <t>SA(9)</t>
    </r>
    <r>
      <rPr>
        <vertAlign val="subscript"/>
        <sz val="11"/>
        <color indexed="8"/>
        <rFont val="Arial"/>
        <family val="2"/>
      </rPr>
      <t>PJ,y</t>
    </r>
    <phoneticPr fontId="3"/>
  </si>
  <si>
    <r>
      <t>qR(9)</t>
    </r>
    <r>
      <rPr>
        <vertAlign val="subscript"/>
        <sz val="11"/>
        <color indexed="8"/>
        <rFont val="Arial"/>
        <family val="2"/>
      </rPr>
      <t>PJ,y</t>
    </r>
    <phoneticPr fontId="3"/>
  </si>
  <si>
    <r>
      <t>f(9)</t>
    </r>
    <r>
      <rPr>
        <vertAlign val="subscript"/>
        <sz val="11"/>
        <color indexed="8"/>
        <rFont val="Arial"/>
        <family val="2"/>
      </rPr>
      <t>PJI-eff</t>
    </r>
    <phoneticPr fontId="3"/>
  </si>
  <si>
    <r>
      <t>Project radiation quantity on main steam pipe line No</t>
    </r>
    <r>
      <rPr>
        <i/>
        <sz val="11"/>
        <color indexed="8"/>
        <rFont val="Arial"/>
        <family val="2"/>
      </rPr>
      <t>. 10</t>
    </r>
    <r>
      <rPr>
        <sz val="11"/>
        <color indexed="8"/>
        <rFont val="Arial"/>
        <family val="2"/>
      </rPr>
      <t xml:space="preserve"> during the period of year y </t>
    </r>
    <phoneticPr fontId="3"/>
  </si>
  <si>
    <r>
      <t>QR(10)</t>
    </r>
    <r>
      <rPr>
        <vertAlign val="subscript"/>
        <sz val="11"/>
        <color indexed="8"/>
        <rFont val="Arial"/>
        <family val="2"/>
      </rPr>
      <t>PJ,y</t>
    </r>
    <phoneticPr fontId="3"/>
  </si>
  <si>
    <r>
      <t>SA(10)</t>
    </r>
    <r>
      <rPr>
        <vertAlign val="subscript"/>
        <sz val="11"/>
        <color indexed="8"/>
        <rFont val="Arial"/>
        <family val="2"/>
      </rPr>
      <t>PJ,y</t>
    </r>
    <phoneticPr fontId="3"/>
  </si>
  <si>
    <r>
      <t>qR(10)</t>
    </r>
    <r>
      <rPr>
        <vertAlign val="subscript"/>
        <sz val="11"/>
        <color indexed="8"/>
        <rFont val="Arial"/>
        <family val="2"/>
      </rPr>
      <t>PJ,y</t>
    </r>
    <phoneticPr fontId="3"/>
  </si>
  <si>
    <r>
      <t>f(10)</t>
    </r>
    <r>
      <rPr>
        <vertAlign val="subscript"/>
        <sz val="11"/>
        <color indexed="8"/>
        <rFont val="Arial"/>
        <family val="2"/>
      </rPr>
      <t>PJI-eff</t>
    </r>
    <phoneticPr fontId="3"/>
  </si>
  <si>
    <r>
      <t>Project radiation quantity on main steam pipe line No</t>
    </r>
    <r>
      <rPr>
        <i/>
        <sz val="11"/>
        <color indexed="8"/>
        <rFont val="Arial"/>
        <family val="2"/>
      </rPr>
      <t>. 11</t>
    </r>
    <r>
      <rPr>
        <sz val="11"/>
        <color indexed="8"/>
        <rFont val="Arial"/>
        <family val="2"/>
      </rPr>
      <t xml:space="preserve"> during the period of year y </t>
    </r>
    <phoneticPr fontId="3"/>
  </si>
  <si>
    <r>
      <t>QR(11)</t>
    </r>
    <r>
      <rPr>
        <vertAlign val="subscript"/>
        <sz val="11"/>
        <color indexed="8"/>
        <rFont val="Arial"/>
        <family val="2"/>
      </rPr>
      <t>PJ,y</t>
    </r>
    <phoneticPr fontId="3"/>
  </si>
  <si>
    <r>
      <t>SA(11)</t>
    </r>
    <r>
      <rPr>
        <vertAlign val="subscript"/>
        <sz val="11"/>
        <color indexed="8"/>
        <rFont val="Arial"/>
        <family val="2"/>
      </rPr>
      <t>PJ,y</t>
    </r>
    <phoneticPr fontId="3"/>
  </si>
  <si>
    <r>
      <t>SA(11)</t>
    </r>
    <r>
      <rPr>
        <vertAlign val="subscript"/>
        <sz val="11"/>
        <color indexed="8"/>
        <rFont val="Arial"/>
        <family val="2"/>
      </rPr>
      <t>PJI-ins</t>
    </r>
    <phoneticPr fontId="3"/>
  </si>
  <si>
    <r>
      <t>SA(11)</t>
    </r>
    <r>
      <rPr>
        <vertAlign val="subscript"/>
        <sz val="11"/>
        <color indexed="8"/>
        <rFont val="Arial"/>
        <family val="2"/>
      </rPr>
      <t>PJI-str,y</t>
    </r>
    <phoneticPr fontId="3"/>
  </si>
  <si>
    <r>
      <t>qR(11)</t>
    </r>
    <r>
      <rPr>
        <vertAlign val="subscript"/>
        <sz val="11"/>
        <color indexed="8"/>
        <rFont val="Arial"/>
        <family val="2"/>
      </rPr>
      <t>PJ,y</t>
    </r>
    <phoneticPr fontId="3"/>
  </si>
  <si>
    <r>
      <t>f(11)</t>
    </r>
    <r>
      <rPr>
        <vertAlign val="subscript"/>
        <sz val="11"/>
        <color indexed="8"/>
        <rFont val="Arial"/>
        <family val="2"/>
      </rPr>
      <t>PJI-eff</t>
    </r>
    <phoneticPr fontId="3"/>
  </si>
  <si>
    <r>
      <t>Project radiation quantity on main steam pipe line No</t>
    </r>
    <r>
      <rPr>
        <i/>
        <sz val="11"/>
        <color indexed="8"/>
        <rFont val="Arial"/>
        <family val="2"/>
      </rPr>
      <t>. 12</t>
    </r>
    <r>
      <rPr>
        <sz val="11"/>
        <color indexed="8"/>
        <rFont val="Arial"/>
        <family val="2"/>
      </rPr>
      <t xml:space="preserve"> during the period of year y </t>
    </r>
    <phoneticPr fontId="3"/>
  </si>
  <si>
    <r>
      <t>QR(12)</t>
    </r>
    <r>
      <rPr>
        <vertAlign val="subscript"/>
        <sz val="11"/>
        <color indexed="8"/>
        <rFont val="Arial"/>
        <family val="2"/>
      </rPr>
      <t>PJ,y</t>
    </r>
    <phoneticPr fontId="3"/>
  </si>
  <si>
    <r>
      <t>SA(12)</t>
    </r>
    <r>
      <rPr>
        <vertAlign val="subscript"/>
        <sz val="11"/>
        <color indexed="8"/>
        <rFont val="Arial"/>
        <family val="2"/>
      </rPr>
      <t>PJ,y</t>
    </r>
    <phoneticPr fontId="3"/>
  </si>
  <si>
    <r>
      <t>qR(12)</t>
    </r>
    <r>
      <rPr>
        <vertAlign val="subscript"/>
        <sz val="11"/>
        <color indexed="8"/>
        <rFont val="Arial"/>
        <family val="2"/>
      </rPr>
      <t>PJ,y</t>
    </r>
    <phoneticPr fontId="3"/>
  </si>
  <si>
    <r>
      <t>f(12)</t>
    </r>
    <r>
      <rPr>
        <vertAlign val="subscript"/>
        <sz val="11"/>
        <color indexed="8"/>
        <rFont val="Arial"/>
        <family val="2"/>
      </rPr>
      <t>PJI-eff</t>
    </r>
    <phoneticPr fontId="3"/>
  </si>
  <si>
    <t>Project radiation heat quantity</t>
    <phoneticPr fontId="30"/>
  </si>
  <si>
    <t>Reference  radiation heat quantity</t>
    <phoneticPr fontId="30"/>
  </si>
  <si>
    <t>Referencetotal  radiationheat  quantity</t>
    <phoneticPr fontId="30"/>
  </si>
  <si>
    <t>Project total radiation heat  quantity</t>
    <phoneticPr fontId="30"/>
  </si>
  <si>
    <t xml:space="preserve">Project total radiation heat quantity </t>
    <phoneticPr fontId="30"/>
  </si>
  <si>
    <t xml:space="preserve">Reference total radiation heat quantity </t>
    <phoneticPr fontId="30"/>
  </si>
  <si>
    <t>Option C</t>
    <phoneticPr fontId="3"/>
  </si>
  <si>
    <t>Measurement certification by authorized laboratory</t>
    <phoneticPr fontId="3"/>
  </si>
  <si>
    <r>
      <rPr>
        <sz val="14"/>
        <color rgb="FFFF0000"/>
        <rFont val="Symbol"/>
        <family val="1"/>
        <charset val="2"/>
      </rPr>
      <t>l</t>
    </r>
    <r>
      <rPr>
        <i/>
        <vertAlign val="subscript"/>
        <sz val="14"/>
        <color rgb="FFFF0000"/>
        <rFont val="ＭＳ Ｐゴシック"/>
        <family val="3"/>
        <charset val="128"/>
      </rPr>
      <t>PJI,y</t>
    </r>
    <r>
      <rPr>
        <i/>
        <sz val="14"/>
        <color rgb="FFFF0000"/>
        <rFont val="Arial"/>
        <family val="2"/>
      </rPr>
      <t xml:space="preserve">
</t>
    </r>
    <r>
      <rPr>
        <sz val="14"/>
        <color rgb="FFFF0000"/>
        <rFont val="Arial"/>
        <family val="2"/>
      </rPr>
      <t/>
    </r>
    <phoneticPr fontId="3"/>
  </si>
  <si>
    <r>
      <rPr>
        <sz val="14"/>
        <color rgb="FFFF0000"/>
        <rFont val="Symbol"/>
        <family val="1"/>
        <charset val="2"/>
      </rPr>
      <t>l</t>
    </r>
    <r>
      <rPr>
        <i/>
        <vertAlign val="subscript"/>
        <sz val="14"/>
        <color rgb="FFFF0000"/>
        <rFont val="ＭＳ Ｐゴシック"/>
        <family val="3"/>
        <charset val="128"/>
      </rPr>
      <t>PJI,0</t>
    </r>
    <r>
      <rPr>
        <i/>
        <sz val="14"/>
        <color rgb="FFFF0000"/>
        <rFont val="Arial"/>
        <family val="2"/>
      </rPr>
      <t xml:space="preserve">
</t>
    </r>
    <r>
      <rPr>
        <sz val="14"/>
        <color rgb="FFFF0000"/>
        <rFont val="Arial"/>
        <family val="2"/>
      </rPr>
      <t/>
    </r>
    <phoneticPr fontId="3"/>
  </si>
  <si>
    <t>Thermal conductivity of used project thermal insulation material after y years later since installation</t>
    <phoneticPr fontId="30"/>
  </si>
  <si>
    <r>
      <t>W/m</t>
    </r>
    <r>
      <rPr>
        <sz val="14"/>
        <color rgb="FFFF0000"/>
        <rFont val="ＭＳ Ｐゴシック"/>
        <family val="3"/>
        <charset val="128"/>
      </rPr>
      <t>･</t>
    </r>
    <r>
      <rPr>
        <sz val="14"/>
        <color rgb="FFFF0000"/>
        <rFont val="Arial"/>
        <family val="2"/>
      </rPr>
      <t>K</t>
    </r>
    <phoneticPr fontId="30"/>
  </si>
  <si>
    <r>
      <t>W/m</t>
    </r>
    <r>
      <rPr>
        <sz val="14"/>
        <color rgb="FFFF0000"/>
        <rFont val="ＭＳ Ｐゴシック"/>
        <family val="3"/>
        <charset val="128"/>
      </rPr>
      <t>･</t>
    </r>
    <r>
      <rPr>
        <sz val="14"/>
        <color rgb="FFFF0000"/>
        <rFont val="Arial"/>
        <family val="2"/>
      </rPr>
      <t>K</t>
    </r>
    <phoneticPr fontId="3"/>
  </si>
  <si>
    <t>Once before installation of project insulation material</t>
    <phoneticPr fontId="3"/>
  </si>
  <si>
    <t>Once after each monitoring period</t>
    <phoneticPr fontId="3"/>
  </si>
  <si>
    <t>According to testing data by the loboratory, thermal conductivity curve for temperature range between 50°C and 300°C shall be drawn.
Average value of thermal conductivity for temperature range between 50°C and 300°C  is applied to this parameter.</t>
    <phoneticPr fontId="3"/>
  </si>
  <si>
    <t>Reference radiating surface area</t>
    <phoneticPr fontId="3"/>
  </si>
  <si>
    <t>Project radiating surface area</t>
    <phoneticPr fontId="3"/>
  </si>
  <si>
    <t>Reference radiating surface area</t>
    <phoneticPr fontId="30"/>
  </si>
  <si>
    <t>Project radiating surface area</t>
    <phoneticPr fontId="30"/>
  </si>
  <si>
    <r>
      <rPr>
        <sz val="11"/>
        <color theme="1"/>
        <rFont val="ＭＳ Ｐゴシック"/>
        <family val="3"/>
        <charset val="128"/>
      </rPr>
      <t>■</t>
    </r>
    <r>
      <rPr>
        <sz val="11"/>
        <color theme="1"/>
        <rFont val="Times New Roman"/>
        <family val="1"/>
      </rPr>
      <t>Project case1) In case 10mm installation of project thermal insulation material</t>
    </r>
    <phoneticPr fontId="30"/>
  </si>
  <si>
    <r>
      <t>d(n)</t>
    </r>
    <r>
      <rPr>
        <i/>
        <vertAlign val="subscript"/>
        <sz val="11"/>
        <color theme="1"/>
        <rFont val="Times New Roman"/>
        <family val="1"/>
      </rPr>
      <t>ExtP</t>
    </r>
    <phoneticPr fontId="30"/>
  </si>
  <si>
    <r>
      <t>t(n)</t>
    </r>
    <r>
      <rPr>
        <i/>
        <vertAlign val="subscript"/>
        <sz val="11"/>
        <color theme="1"/>
        <rFont val="Times New Roman"/>
        <family val="1"/>
      </rPr>
      <t>ExtI</t>
    </r>
    <phoneticPr fontId="30"/>
  </si>
  <si>
    <r>
      <t>t(n)</t>
    </r>
    <r>
      <rPr>
        <i/>
        <vertAlign val="subscript"/>
        <sz val="11"/>
        <color theme="1"/>
        <rFont val="Times New Roman"/>
        <family val="1"/>
      </rPr>
      <t>PJI</t>
    </r>
    <phoneticPr fontId="30"/>
  </si>
  <si>
    <r>
      <t>l(n)</t>
    </r>
    <r>
      <rPr>
        <i/>
        <vertAlign val="subscript"/>
        <sz val="11"/>
        <color theme="1"/>
        <rFont val="Times New Roman"/>
        <family val="1"/>
      </rPr>
      <t>PJI</t>
    </r>
    <phoneticPr fontId="30"/>
  </si>
  <si>
    <r>
      <t>SA(n)</t>
    </r>
    <r>
      <rPr>
        <i/>
        <vertAlign val="subscript"/>
        <sz val="11"/>
        <color theme="1"/>
        <rFont val="Times New Roman"/>
        <family val="1"/>
      </rPr>
      <t>ExtI</t>
    </r>
    <phoneticPr fontId="30"/>
  </si>
  <si>
    <r>
      <t>SA(n)</t>
    </r>
    <r>
      <rPr>
        <i/>
        <vertAlign val="subscript"/>
        <sz val="11"/>
        <color theme="1"/>
        <rFont val="Times New Roman"/>
        <family val="1"/>
      </rPr>
      <t>PJI-ins</t>
    </r>
    <phoneticPr fontId="30"/>
  </si>
  <si>
    <r>
      <t>SA(n)</t>
    </r>
    <r>
      <rPr>
        <i/>
        <vertAlign val="subscript"/>
        <sz val="11"/>
        <color theme="1"/>
        <rFont val="Times New Roman"/>
        <family val="1"/>
      </rPr>
      <t>PJI-str,y</t>
    </r>
    <phoneticPr fontId="30"/>
  </si>
  <si>
    <r>
      <t>SA(n)</t>
    </r>
    <r>
      <rPr>
        <i/>
        <vertAlign val="subscript"/>
        <sz val="11"/>
        <color theme="1"/>
        <rFont val="Times New Roman"/>
        <family val="1"/>
      </rPr>
      <t>RE,y</t>
    </r>
    <phoneticPr fontId="30"/>
  </si>
  <si>
    <r>
      <t>SA(n)</t>
    </r>
    <r>
      <rPr>
        <i/>
        <vertAlign val="subscript"/>
        <sz val="11"/>
        <color theme="1"/>
        <rFont val="Times New Roman"/>
        <family val="1"/>
      </rPr>
      <t>PJ,y</t>
    </r>
    <phoneticPr fontId="30"/>
  </si>
  <si>
    <r>
      <t>qR(n)</t>
    </r>
    <r>
      <rPr>
        <i/>
        <vertAlign val="subscript"/>
        <sz val="11"/>
        <color theme="1"/>
        <rFont val="Times New Roman"/>
        <family val="1"/>
      </rPr>
      <t>RE</t>
    </r>
    <phoneticPr fontId="30"/>
  </si>
  <si>
    <r>
      <t>f(n)</t>
    </r>
    <r>
      <rPr>
        <i/>
        <vertAlign val="subscript"/>
        <sz val="11"/>
        <color theme="1"/>
        <rFont val="Times New Roman"/>
        <family val="1"/>
      </rPr>
      <t>PJI-eff</t>
    </r>
    <phoneticPr fontId="30"/>
  </si>
  <si>
    <r>
      <t>f</t>
    </r>
    <r>
      <rPr>
        <vertAlign val="subscript"/>
        <sz val="11"/>
        <color theme="1"/>
        <rFont val="Times New Roman"/>
        <family val="1"/>
      </rPr>
      <t>PJI-dec,y</t>
    </r>
    <phoneticPr fontId="30"/>
  </si>
  <si>
    <r>
      <t>qR(n)</t>
    </r>
    <r>
      <rPr>
        <i/>
        <vertAlign val="subscript"/>
        <sz val="11"/>
        <color theme="1"/>
        <rFont val="Times New Roman"/>
        <family val="1"/>
      </rPr>
      <t>PJ,y</t>
    </r>
    <phoneticPr fontId="30"/>
  </si>
  <si>
    <r>
      <t>QR(n)</t>
    </r>
    <r>
      <rPr>
        <i/>
        <vertAlign val="subscript"/>
        <sz val="11"/>
        <color theme="1"/>
        <rFont val="Times New Roman"/>
        <family val="1"/>
      </rPr>
      <t>RE,y</t>
    </r>
    <phoneticPr fontId="30"/>
  </si>
  <si>
    <r>
      <t>m</t>
    </r>
    <r>
      <rPr>
        <vertAlign val="superscript"/>
        <sz val="11"/>
        <color theme="1"/>
        <rFont val="Times New Roman"/>
        <family val="1"/>
      </rPr>
      <t>2</t>
    </r>
    <phoneticPr fontId="30"/>
  </si>
  <si>
    <r>
      <t>W/m</t>
    </r>
    <r>
      <rPr>
        <vertAlign val="superscript"/>
        <sz val="11"/>
        <color theme="1"/>
        <rFont val="Times New Roman"/>
        <family val="1"/>
      </rPr>
      <t>2</t>
    </r>
    <phoneticPr fontId="30"/>
  </si>
  <si>
    <t xml:space="preserve"> - </t>
    <phoneticPr fontId="30"/>
  </si>
  <si>
    <r>
      <rPr>
        <i/>
        <sz val="11"/>
        <color theme="1"/>
        <rFont val="Times New Roman"/>
        <family val="1"/>
      </rPr>
      <t>n</t>
    </r>
    <r>
      <rPr>
        <sz val="11"/>
        <color theme="1"/>
        <rFont val="Times New Roman"/>
        <family val="1"/>
      </rPr>
      <t xml:space="preserve"> = 1</t>
    </r>
    <phoneticPr fontId="30"/>
  </si>
  <si>
    <r>
      <t>QR</t>
    </r>
    <r>
      <rPr>
        <i/>
        <vertAlign val="subscript"/>
        <sz val="11"/>
        <color theme="1"/>
        <rFont val="Times New Roman"/>
        <family val="1"/>
      </rPr>
      <t>RE,y</t>
    </r>
    <phoneticPr fontId="30"/>
  </si>
  <si>
    <r>
      <rPr>
        <i/>
        <sz val="11"/>
        <color theme="1"/>
        <rFont val="Times New Roman"/>
        <family val="1"/>
      </rPr>
      <t>n</t>
    </r>
    <r>
      <rPr>
        <sz val="11"/>
        <color theme="1"/>
        <rFont val="Times New Roman"/>
        <family val="1"/>
      </rPr>
      <t xml:space="preserve"> = 2</t>
    </r>
    <r>
      <rPr>
        <sz val="11"/>
        <color theme="1"/>
        <rFont val="ＭＳ Ｐゴシック"/>
        <family val="2"/>
        <charset val="128"/>
        <scheme val="minor"/>
      </rPr>
      <t/>
    </r>
  </si>
  <si>
    <r>
      <rPr>
        <i/>
        <sz val="11"/>
        <color theme="1"/>
        <rFont val="Times New Roman"/>
        <family val="1"/>
      </rPr>
      <t>n</t>
    </r>
    <r>
      <rPr>
        <sz val="11"/>
        <color theme="1"/>
        <rFont val="Times New Roman"/>
        <family val="1"/>
      </rPr>
      <t xml:space="preserve"> = 3</t>
    </r>
    <r>
      <rPr>
        <sz val="11"/>
        <color theme="1"/>
        <rFont val="ＭＳ Ｐゴシック"/>
        <family val="2"/>
        <charset val="128"/>
        <scheme val="minor"/>
      </rPr>
      <t/>
    </r>
  </si>
  <si>
    <r>
      <t>CO</t>
    </r>
    <r>
      <rPr>
        <vertAlign val="subscript"/>
        <sz val="11"/>
        <color theme="1"/>
        <rFont val="Times New Roman"/>
        <family val="1"/>
      </rPr>
      <t>2</t>
    </r>
    <r>
      <rPr>
        <sz val="11"/>
        <color theme="1"/>
        <rFont val="Times New Roman"/>
        <family val="1"/>
      </rPr>
      <t xml:space="preserve"> Emission factor of coal</t>
    </r>
    <phoneticPr fontId="30"/>
  </si>
  <si>
    <r>
      <t>EF</t>
    </r>
    <r>
      <rPr>
        <i/>
        <vertAlign val="subscript"/>
        <sz val="11"/>
        <color theme="1"/>
        <rFont val="Times New Roman"/>
        <family val="1"/>
      </rPr>
      <t>CO2,coal</t>
    </r>
    <phoneticPr fontId="30"/>
  </si>
  <si>
    <r>
      <t>tCO</t>
    </r>
    <r>
      <rPr>
        <vertAlign val="subscript"/>
        <sz val="11"/>
        <color theme="1"/>
        <rFont val="Times New Roman"/>
        <family val="1"/>
      </rPr>
      <t>2</t>
    </r>
    <r>
      <rPr>
        <sz val="11"/>
        <color theme="1"/>
        <rFont val="Times New Roman"/>
        <family val="1"/>
      </rPr>
      <t>/GJ</t>
    </r>
    <phoneticPr fontId="30"/>
  </si>
  <si>
    <r>
      <rPr>
        <i/>
        <sz val="11"/>
        <color theme="1"/>
        <rFont val="Times New Roman"/>
        <family val="1"/>
      </rPr>
      <t>n</t>
    </r>
    <r>
      <rPr>
        <sz val="11"/>
        <color theme="1"/>
        <rFont val="Times New Roman"/>
        <family val="1"/>
      </rPr>
      <t xml:space="preserve"> = 4</t>
    </r>
    <r>
      <rPr>
        <sz val="11"/>
        <color theme="1"/>
        <rFont val="ＭＳ Ｐゴシック"/>
        <family val="2"/>
        <charset val="128"/>
        <scheme val="minor"/>
      </rPr>
      <t/>
    </r>
  </si>
  <si>
    <r>
      <t>RE</t>
    </r>
    <r>
      <rPr>
        <i/>
        <vertAlign val="subscript"/>
        <sz val="11"/>
        <color theme="1"/>
        <rFont val="Times New Roman"/>
        <family val="1"/>
      </rPr>
      <t>y</t>
    </r>
    <phoneticPr fontId="30"/>
  </si>
  <si>
    <r>
      <t>tCO</t>
    </r>
    <r>
      <rPr>
        <vertAlign val="subscript"/>
        <sz val="11"/>
        <color theme="1"/>
        <rFont val="Times New Roman"/>
        <family val="1"/>
      </rPr>
      <t>2</t>
    </r>
    <r>
      <rPr>
        <sz val="11"/>
        <color theme="1"/>
        <rFont val="Times New Roman"/>
        <family val="1"/>
      </rPr>
      <t>/y</t>
    </r>
    <phoneticPr fontId="30"/>
  </si>
  <si>
    <r>
      <rPr>
        <i/>
        <sz val="11"/>
        <color theme="1"/>
        <rFont val="Times New Roman"/>
        <family val="1"/>
      </rPr>
      <t>n</t>
    </r>
    <r>
      <rPr>
        <sz val="11"/>
        <color theme="1"/>
        <rFont val="Times New Roman"/>
        <family val="1"/>
      </rPr>
      <t xml:space="preserve"> = 5</t>
    </r>
    <r>
      <rPr>
        <sz val="11"/>
        <color theme="1"/>
        <rFont val="ＭＳ Ｐゴシック"/>
        <family val="2"/>
        <charset val="128"/>
        <scheme val="minor"/>
      </rPr>
      <t/>
    </r>
  </si>
  <si>
    <r>
      <t>QR</t>
    </r>
    <r>
      <rPr>
        <i/>
        <vertAlign val="subscript"/>
        <sz val="11"/>
        <color theme="1"/>
        <rFont val="Times New Roman"/>
        <family val="1"/>
      </rPr>
      <t>PJ,y</t>
    </r>
    <phoneticPr fontId="30"/>
  </si>
  <si>
    <r>
      <rPr>
        <i/>
        <sz val="11"/>
        <color theme="1"/>
        <rFont val="Times New Roman"/>
        <family val="1"/>
      </rPr>
      <t>n</t>
    </r>
    <r>
      <rPr>
        <sz val="11"/>
        <color theme="1"/>
        <rFont val="Times New Roman"/>
        <family val="1"/>
      </rPr>
      <t xml:space="preserve"> = 6</t>
    </r>
    <r>
      <rPr>
        <sz val="11"/>
        <color theme="1"/>
        <rFont val="ＭＳ Ｐゴシック"/>
        <family val="2"/>
        <charset val="128"/>
        <scheme val="minor"/>
      </rPr>
      <t/>
    </r>
  </si>
  <si>
    <r>
      <rPr>
        <i/>
        <sz val="11"/>
        <color theme="1"/>
        <rFont val="Times New Roman"/>
        <family val="1"/>
      </rPr>
      <t>n</t>
    </r>
    <r>
      <rPr>
        <sz val="11"/>
        <color theme="1"/>
        <rFont val="Times New Roman"/>
        <family val="1"/>
      </rPr>
      <t xml:space="preserve"> = 7</t>
    </r>
    <r>
      <rPr>
        <sz val="11"/>
        <color theme="1"/>
        <rFont val="ＭＳ Ｐゴシック"/>
        <family val="2"/>
        <charset val="128"/>
        <scheme val="minor"/>
      </rPr>
      <t/>
    </r>
  </si>
  <si>
    <r>
      <rPr>
        <i/>
        <sz val="11"/>
        <color theme="1"/>
        <rFont val="Times New Roman"/>
        <family val="1"/>
      </rPr>
      <t>n</t>
    </r>
    <r>
      <rPr>
        <sz val="11"/>
        <color theme="1"/>
        <rFont val="Times New Roman"/>
        <family val="1"/>
      </rPr>
      <t xml:space="preserve"> = 8</t>
    </r>
    <r>
      <rPr>
        <sz val="11"/>
        <color theme="1"/>
        <rFont val="ＭＳ Ｐゴシック"/>
        <family val="2"/>
        <charset val="128"/>
        <scheme val="minor"/>
      </rPr>
      <t/>
    </r>
  </si>
  <si>
    <r>
      <t>PE</t>
    </r>
    <r>
      <rPr>
        <i/>
        <vertAlign val="subscript"/>
        <sz val="11"/>
        <color theme="1"/>
        <rFont val="Times New Roman"/>
        <family val="1"/>
      </rPr>
      <t>y</t>
    </r>
    <phoneticPr fontId="30"/>
  </si>
  <si>
    <r>
      <rPr>
        <i/>
        <sz val="11"/>
        <color theme="1"/>
        <rFont val="Times New Roman"/>
        <family val="1"/>
      </rPr>
      <t>n</t>
    </r>
    <r>
      <rPr>
        <sz val="11"/>
        <color theme="1"/>
        <rFont val="Times New Roman"/>
        <family val="1"/>
      </rPr>
      <t xml:space="preserve"> = 9</t>
    </r>
    <r>
      <rPr>
        <sz val="11"/>
        <color theme="1"/>
        <rFont val="ＭＳ Ｐゴシック"/>
        <family val="2"/>
        <charset val="128"/>
        <scheme val="minor"/>
      </rPr>
      <t/>
    </r>
  </si>
  <si>
    <r>
      <t>ER</t>
    </r>
    <r>
      <rPr>
        <i/>
        <vertAlign val="subscript"/>
        <sz val="11"/>
        <color theme="1"/>
        <rFont val="Times New Roman"/>
        <family val="1"/>
      </rPr>
      <t>y</t>
    </r>
    <phoneticPr fontId="30"/>
  </si>
  <si>
    <r>
      <t>tCO</t>
    </r>
    <r>
      <rPr>
        <vertAlign val="subscript"/>
        <sz val="11"/>
        <color theme="1"/>
        <rFont val="Times New Roman"/>
        <family val="1"/>
      </rPr>
      <t>2e</t>
    </r>
    <r>
      <rPr>
        <sz val="11"/>
        <color theme="1"/>
        <rFont val="Times New Roman"/>
        <family val="1"/>
      </rPr>
      <t>/y</t>
    </r>
    <phoneticPr fontId="30"/>
  </si>
  <si>
    <r>
      <rPr>
        <i/>
        <sz val="11"/>
        <color theme="1"/>
        <rFont val="Times New Roman"/>
        <family val="1"/>
      </rPr>
      <t>n</t>
    </r>
    <r>
      <rPr>
        <sz val="11"/>
        <color theme="1"/>
        <rFont val="Times New Roman"/>
        <family val="1"/>
      </rPr>
      <t xml:space="preserve"> = 10</t>
    </r>
    <r>
      <rPr>
        <sz val="11"/>
        <color theme="1"/>
        <rFont val="ＭＳ Ｐゴシック"/>
        <family val="2"/>
        <charset val="128"/>
        <scheme val="minor"/>
      </rPr>
      <t/>
    </r>
  </si>
  <si>
    <r>
      <rPr>
        <i/>
        <sz val="11"/>
        <color theme="1"/>
        <rFont val="Times New Roman"/>
        <family val="1"/>
      </rPr>
      <t>n</t>
    </r>
    <r>
      <rPr>
        <sz val="11"/>
        <color theme="1"/>
        <rFont val="Times New Roman"/>
        <family val="1"/>
      </rPr>
      <t xml:space="preserve"> = 11</t>
    </r>
    <r>
      <rPr>
        <sz val="11"/>
        <color theme="1"/>
        <rFont val="ＭＳ Ｐゴシック"/>
        <family val="2"/>
        <charset val="128"/>
        <scheme val="minor"/>
      </rPr>
      <t/>
    </r>
  </si>
  <si>
    <r>
      <rPr>
        <i/>
        <sz val="11"/>
        <color theme="1"/>
        <rFont val="Times New Roman"/>
        <family val="1"/>
      </rPr>
      <t>n</t>
    </r>
    <r>
      <rPr>
        <sz val="11"/>
        <color theme="1"/>
        <rFont val="Times New Roman"/>
        <family val="1"/>
      </rPr>
      <t xml:space="preserve"> = 12</t>
    </r>
    <r>
      <rPr>
        <sz val="11"/>
        <color theme="1"/>
        <rFont val="ＭＳ Ｐゴシック"/>
        <family val="2"/>
        <charset val="128"/>
        <scheme val="minor"/>
      </rPr>
      <t/>
    </r>
  </si>
  <si>
    <r>
      <rPr>
        <sz val="11"/>
        <color theme="1"/>
        <rFont val="ＭＳ Ｐゴシック"/>
        <family val="3"/>
        <charset val="128"/>
      </rPr>
      <t>■</t>
    </r>
    <r>
      <rPr>
        <sz val="11"/>
        <color theme="1"/>
        <rFont val="Times New Roman"/>
        <family val="1"/>
      </rPr>
      <t>Project case2) In case 20mm installation of project thermal insulation material</t>
    </r>
    <phoneticPr fontId="30"/>
  </si>
  <si>
    <r>
      <rPr>
        <sz val="11"/>
        <color theme="1"/>
        <rFont val="ＭＳ Ｐゴシック"/>
        <family val="3"/>
        <charset val="128"/>
      </rPr>
      <t>■</t>
    </r>
    <r>
      <rPr>
        <sz val="11"/>
        <color theme="1"/>
        <rFont val="Times New Roman"/>
        <family val="1"/>
      </rPr>
      <t>Project case3) In case 40mm installation of project thermal insulation material</t>
    </r>
    <phoneticPr fontId="30"/>
  </si>
  <si>
    <r>
      <t>Referencetotal  radiation</t>
    </r>
    <r>
      <rPr>
        <sz val="11"/>
        <color theme="1"/>
        <rFont val="ＭＳ Ｐゴシック"/>
        <family val="3"/>
        <charset val="128"/>
      </rPr>
      <t>　</t>
    </r>
    <r>
      <rPr>
        <sz val="11"/>
        <color theme="1"/>
        <rFont val="Times New Roman"/>
        <family val="1"/>
      </rPr>
      <t>heat  quantity</t>
    </r>
    <phoneticPr fontId="30"/>
  </si>
  <si>
    <r>
      <rPr>
        <i/>
        <sz val="11"/>
        <color theme="1"/>
        <rFont val="Symbol"/>
        <family val="1"/>
        <charset val="2"/>
      </rPr>
      <t>h</t>
    </r>
    <r>
      <rPr>
        <i/>
        <vertAlign val="subscript"/>
        <sz val="11"/>
        <color theme="1"/>
        <rFont val="Times New Roman"/>
        <family val="1"/>
      </rPr>
      <t>boiler</t>
    </r>
    <phoneticPr fontId="30"/>
  </si>
  <si>
    <r>
      <t>Length installed by the project thermal insulation material for main steam pipe No</t>
    </r>
    <r>
      <rPr>
        <i/>
        <sz val="14"/>
        <color rgb="FFFF0000"/>
        <rFont val="Arial"/>
        <family val="2"/>
      </rPr>
      <t>.n</t>
    </r>
    <phoneticPr fontId="3"/>
  </si>
  <si>
    <t>(CHP3 high pressure unit)</t>
    <phoneticPr fontId="30"/>
  </si>
  <si>
    <t>(CHP3 high pressure unit)</t>
    <phoneticPr fontId="30"/>
  </si>
  <si>
    <t>Site photographs by the themal power plant</t>
    <phoneticPr fontId="3"/>
  </si>
  <si>
    <t>·On the last day during each monitoring period, the person in charge  does checking whethere physical damaged points are founded or not at all installation areas of the peoject thermal insulation and takes some electronic pictures .for evidences.
·Physical damaged areas are counted in conservative manner.</t>
    <phoneticPr fontId="3"/>
  </si>
  <si>
    <r>
      <t>Steam flow hours in main steam pipe line No.</t>
    </r>
    <r>
      <rPr>
        <i/>
        <sz val="14"/>
        <color rgb="FFFF0000"/>
        <rFont val="Arial"/>
        <family val="2"/>
      </rPr>
      <t xml:space="preserve"> n</t>
    </r>
    <r>
      <rPr>
        <sz val="14"/>
        <color rgb="FFFF0000"/>
        <rFont val="Arial"/>
        <family val="2"/>
      </rPr>
      <t xml:space="preserve"> during the period of year</t>
    </r>
    <r>
      <rPr>
        <i/>
        <sz val="14"/>
        <color rgb="FFFF0000"/>
        <rFont val="Arial"/>
        <family val="2"/>
      </rPr>
      <t xml:space="preserve"> y </t>
    </r>
    <phoneticPr fontId="3"/>
  </si>
  <si>
    <t>[In case of boiler-common steam header line]
Hourly data for steam flow, steam temperature and steam pressure in the main steam pipe at the boiler outlet is manually recorded in the control room. 
In case that hourly values for these parameters are recorded, the operation of on-off bulb of steam during the hour is regarded as on-status. 
In case that hourly values for these parameters are not recorded, the operation of on-off bulb of steam during the hour is regarded as off-status.  
[In case of common steam header-turbine line]
The following parameters are manually recorded in the control room. 
·Hourly data for electricity generated the generator linked the turbine
·Hourly data for steam flow rate, steam temperature and steam pressure in the main steam pipe at the turbine inlet
This parameter is counted by one of above-mentioned two items.
In case that hourly value for this parameter is recorded, the turbine operation (steam is fed to the turbine) during the hour is regarded as on-status. 
In case that hourly value for this parameter is not recorded, the turbine operation (steam is fed to the turbine) during the hour is regarded as on-status. 
[In case of common steam header line]
In conservative manner, this value is counted by average steam flow hours on all common header-turbine steam lines.</t>
    <phoneticPr fontId="3"/>
  </si>
  <si>
    <t>Steam flow hours</t>
    <phoneticPr fontId="3"/>
  </si>
  <si>
    <r>
      <t>OH(12)</t>
    </r>
    <r>
      <rPr>
        <vertAlign val="subscript"/>
        <sz val="11"/>
        <color indexed="8"/>
        <rFont val="Arial"/>
        <family val="2"/>
      </rPr>
      <t>sf,y</t>
    </r>
    <phoneticPr fontId="3"/>
  </si>
  <si>
    <r>
      <t>OH(11)</t>
    </r>
    <r>
      <rPr>
        <vertAlign val="subscript"/>
        <sz val="11"/>
        <color indexed="8"/>
        <rFont val="Arial"/>
        <family val="2"/>
      </rPr>
      <t>sf,y</t>
    </r>
    <phoneticPr fontId="3"/>
  </si>
  <si>
    <r>
      <t>OH(10)</t>
    </r>
    <r>
      <rPr>
        <vertAlign val="subscript"/>
        <sz val="11"/>
        <color indexed="8"/>
        <rFont val="Arial"/>
        <family val="2"/>
      </rPr>
      <t>sf,y</t>
    </r>
    <phoneticPr fontId="3"/>
  </si>
  <si>
    <r>
      <t>OH(9)</t>
    </r>
    <r>
      <rPr>
        <vertAlign val="subscript"/>
        <sz val="11"/>
        <color indexed="8"/>
        <rFont val="Arial"/>
        <family val="2"/>
      </rPr>
      <t>sf,y</t>
    </r>
    <phoneticPr fontId="3"/>
  </si>
  <si>
    <r>
      <t>OH(8)</t>
    </r>
    <r>
      <rPr>
        <vertAlign val="subscript"/>
        <sz val="11"/>
        <color indexed="8"/>
        <rFont val="Arial"/>
        <family val="2"/>
      </rPr>
      <t>sf,y</t>
    </r>
    <phoneticPr fontId="3"/>
  </si>
  <si>
    <r>
      <t>OH(7)</t>
    </r>
    <r>
      <rPr>
        <vertAlign val="subscript"/>
        <sz val="11"/>
        <color indexed="8"/>
        <rFont val="Arial"/>
        <family val="2"/>
      </rPr>
      <t>sf,y</t>
    </r>
    <phoneticPr fontId="3"/>
  </si>
  <si>
    <r>
      <t>OH(6)</t>
    </r>
    <r>
      <rPr>
        <vertAlign val="subscript"/>
        <sz val="11"/>
        <color indexed="8"/>
        <rFont val="Arial"/>
        <family val="2"/>
      </rPr>
      <t>sf,y</t>
    </r>
    <phoneticPr fontId="3"/>
  </si>
  <si>
    <r>
      <t>OH(5)</t>
    </r>
    <r>
      <rPr>
        <vertAlign val="subscript"/>
        <sz val="11"/>
        <color indexed="8"/>
        <rFont val="Arial"/>
        <family val="2"/>
      </rPr>
      <t>sf,y</t>
    </r>
    <phoneticPr fontId="3"/>
  </si>
  <si>
    <r>
      <t>OH(4)</t>
    </r>
    <r>
      <rPr>
        <vertAlign val="subscript"/>
        <sz val="11"/>
        <color indexed="8"/>
        <rFont val="Arial"/>
        <family val="2"/>
      </rPr>
      <t>sf,y</t>
    </r>
    <phoneticPr fontId="3"/>
  </si>
  <si>
    <r>
      <t>OH(3)</t>
    </r>
    <r>
      <rPr>
        <vertAlign val="subscript"/>
        <sz val="11"/>
        <color indexed="8"/>
        <rFont val="Arial"/>
        <family val="2"/>
      </rPr>
      <t>sf,y</t>
    </r>
    <phoneticPr fontId="3"/>
  </si>
  <si>
    <r>
      <t>OH(2)</t>
    </r>
    <r>
      <rPr>
        <vertAlign val="subscript"/>
        <sz val="11"/>
        <color indexed="8"/>
        <rFont val="Arial"/>
        <family val="2"/>
      </rPr>
      <t>sf,y</t>
    </r>
    <phoneticPr fontId="3"/>
  </si>
  <si>
    <r>
      <t>OH(1)</t>
    </r>
    <r>
      <rPr>
        <vertAlign val="subscript"/>
        <sz val="11"/>
        <color indexed="8"/>
        <rFont val="Arial"/>
        <family val="2"/>
      </rPr>
      <t>sf,y</t>
    </r>
    <phoneticPr fontId="3"/>
  </si>
  <si>
    <r>
      <t>OH(11)</t>
    </r>
    <r>
      <rPr>
        <vertAlign val="subscript"/>
        <sz val="11"/>
        <color indexed="8"/>
        <rFont val="Arial"/>
        <family val="2"/>
      </rPr>
      <t>sf,y</t>
    </r>
    <phoneticPr fontId="3"/>
  </si>
  <si>
    <r>
      <t>OH(9)</t>
    </r>
    <r>
      <rPr>
        <vertAlign val="subscript"/>
        <sz val="11"/>
        <color indexed="8"/>
        <rFont val="Arial"/>
        <family val="2"/>
      </rPr>
      <t>sf,y</t>
    </r>
    <phoneticPr fontId="3"/>
  </si>
  <si>
    <r>
      <t>OH(2)</t>
    </r>
    <r>
      <rPr>
        <vertAlign val="subscript"/>
        <sz val="11"/>
        <color indexed="8"/>
        <rFont val="Arial"/>
        <family val="2"/>
      </rPr>
      <t>sf,y</t>
    </r>
    <phoneticPr fontId="3"/>
  </si>
  <si>
    <r>
      <t>OH(1)</t>
    </r>
    <r>
      <rPr>
        <vertAlign val="subscript"/>
        <sz val="11"/>
        <color indexed="8"/>
        <rFont val="Arial"/>
        <family val="2"/>
      </rPr>
      <t>sf,y</t>
    </r>
    <phoneticPr fontId="3"/>
  </si>
  <si>
    <r>
      <t>O</t>
    </r>
    <r>
      <rPr>
        <i/>
        <sz val="14"/>
        <color rgb="FFFF0000"/>
        <rFont val="Arial"/>
        <family val="2"/>
      </rPr>
      <t>H(n)</t>
    </r>
    <r>
      <rPr>
        <i/>
        <vertAlign val="subscript"/>
        <sz val="14"/>
        <color rgb="FFFF0000"/>
        <rFont val="Arial"/>
        <family val="2"/>
      </rPr>
      <t>sf,y</t>
    </r>
    <r>
      <rPr>
        <sz val="14"/>
        <color rgb="FFFF0000"/>
        <rFont val="Arial"/>
        <family val="2"/>
      </rPr>
      <t xml:space="preserve">
</t>
    </r>
    <phoneticPr fontId="3"/>
  </si>
  <si>
    <t>Steam flow hours</t>
    <phoneticPr fontId="30"/>
  </si>
  <si>
    <t>OH(n)sf,y</t>
    <phoneticPr fontId="30"/>
  </si>
  <si>
    <t>Steam flow hours</t>
    <phoneticPr fontId="3"/>
  </si>
  <si>
    <t>Thermal conductivity of new project thermal insulation material (before installation)</t>
    <phoneticPr fontId="30"/>
  </si>
  <si>
    <r>
      <rPr>
        <sz val="14"/>
        <color rgb="FFFF0000"/>
        <rFont val="Symbol"/>
        <family val="1"/>
        <charset val="2"/>
      </rPr>
      <t>·</t>
    </r>
    <r>
      <rPr>
        <sz val="14"/>
        <color rgb="FFFF0000"/>
        <rFont val="Arial"/>
        <family val="2"/>
      </rPr>
      <t>3 sampling installation zones (200mm</t>
    </r>
    <r>
      <rPr>
        <sz val="14"/>
        <color rgb="FFFF0000"/>
        <rFont val="Symbol"/>
        <family val="1"/>
        <charset val="2"/>
      </rPr>
      <t>´</t>
    </r>
    <r>
      <rPr>
        <sz val="14"/>
        <color rgb="FFFF0000"/>
        <rFont val="Arial"/>
        <family val="2"/>
      </rPr>
      <t xml:space="preserve">200mm of project thermal insulation  </t>
    </r>
    <r>
      <rPr>
        <sz val="14"/>
        <color rgb="FFFF0000"/>
        <rFont val="Symbol"/>
        <family val="1"/>
        <charset val="2"/>
      </rPr>
      <t>´</t>
    </r>
    <r>
      <rPr>
        <sz val="14"/>
        <color rgb="FFFF0000"/>
        <rFont val="Arial"/>
        <family val="2"/>
      </rPr>
      <t xml:space="preserve">5partitions for each zone) of project thermal insulation material are eatablished, for the purpose of monitoring of this parameter.
3 sampling installation zones are chosen from central area on common steam header line, because amount of time for steam flow in the pipe around there 
is longest.
</t>
    </r>
    <r>
      <rPr>
        <sz val="14"/>
        <color rgb="FFFF0000"/>
        <rFont val="Symbol"/>
        <family val="1"/>
        <charset val="2"/>
      </rPr>
      <t>·</t>
    </r>
    <r>
      <rPr>
        <sz val="14"/>
        <color rgb="FFFF0000"/>
        <rFont val="Arial"/>
        <family val="2"/>
      </rPr>
      <t>On the last day during each monitoring period, project thermal insulation of 1 partition (200mm</t>
    </r>
    <r>
      <rPr>
        <sz val="14"/>
        <color rgb="FFFF0000"/>
        <rFont val="Symbol"/>
        <family val="1"/>
        <charset val="2"/>
      </rPr>
      <t>´</t>
    </r>
    <r>
      <rPr>
        <sz val="14"/>
        <color rgb="FFFF0000"/>
        <rFont val="Arial"/>
        <family val="2"/>
      </rPr>
      <t xml:space="preserve">200mm ) for each zone will be removed, and  thermal conductivities of removed materials will be measured by  thermal conductivity meter in authorized laboratory. Maximum value of removed materials for 3 partitions will be applied to this parameter.
</t>
    </r>
    <r>
      <rPr>
        <sz val="14"/>
        <color rgb="FFFF0000"/>
        <rFont val="Symbol"/>
        <family val="1"/>
        <charset val="2"/>
      </rPr>
      <t>·</t>
    </r>
    <r>
      <rPr>
        <sz val="14"/>
        <color rgb="FFFF0000"/>
        <rFont val="Arial"/>
        <family val="2"/>
      </rPr>
      <t xml:space="preserve"> Considering actual operation temperature, this parameter is identified by thermal conductivity at 250</t>
    </r>
    <r>
      <rPr>
        <sz val="14"/>
        <color rgb="FFFF0000"/>
        <rFont val="Symbol"/>
        <family val="1"/>
        <charset val="2"/>
      </rPr>
      <t>°</t>
    </r>
    <r>
      <rPr>
        <sz val="14"/>
        <color rgb="FFFF0000"/>
        <rFont val="Arial"/>
        <family val="2"/>
      </rPr>
      <t xml:space="preserve">C.
</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</si>
</sst>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176" formatCode="0.0_ "/>
    <numFmt numFmtId="177" formatCode="0_ "/>
    <numFmt numFmtId="178" formatCode="#,##0_ ;[Red]\-#,##0\ "/>
    <numFmt numFmtId="179" formatCode="0.00_ "/>
    <numFmt numFmtId="180" formatCode="0.000_ "/>
    <numFmt numFmtId="181" formatCode="#,##0_);[Red]\(#,##0\)"/>
    <numFmt numFmtId="182" formatCode="#,##0.00_);[Red]\(#,##0.00\)"/>
    <numFmt numFmtId="183" formatCode="0.0_);[Red]\(0.0\)"/>
    <numFmt numFmtId="184" formatCode="0_);[Red]\(0\)"/>
    <numFmt numFmtId="185" formatCode="#,##0_ "/>
    <numFmt numFmtId="186" formatCode="#,##0.000_ ;[Red]\-#,##0.000\ "/>
  </numFmts>
  <fonts count="44"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4"/>
      <color indexed="9"/>
      <name val="Arial"/>
      <family val="2"/>
    </font>
    <font>
      <b/>
      <sz val="12"/>
      <color indexed="9"/>
      <name val="Arial"/>
      <family val="2"/>
    </font>
    <font>
      <b/>
      <sz val="16"/>
      <color indexed="9"/>
      <name val="Arial"/>
      <family val="2"/>
    </font>
    <font>
      <b/>
      <sz val="14"/>
      <color indexed="8"/>
      <name val="Arial"/>
      <family val="2"/>
    </font>
    <font>
      <b/>
      <i/>
      <sz val="14"/>
      <color indexed="8"/>
      <name val="Arial"/>
      <family val="2"/>
    </font>
    <font>
      <b/>
      <vertAlign val="subscript"/>
      <sz val="14"/>
      <color indexed="8"/>
      <name val="Arial"/>
      <family val="2"/>
    </font>
    <font>
      <sz val="12"/>
      <color indexed="8"/>
      <name val="Arial"/>
      <family val="2"/>
    </font>
    <font>
      <sz val="14"/>
      <color indexed="10"/>
      <name val="Arial"/>
      <family val="2"/>
    </font>
    <font>
      <sz val="14"/>
      <color indexed="8"/>
      <name val="Arial"/>
      <family val="2"/>
    </font>
    <font>
      <b/>
      <vertAlign val="subscript"/>
      <sz val="14"/>
      <color indexed="9"/>
      <name val="Arial"/>
      <family val="2"/>
    </font>
    <font>
      <vertAlign val="subscript"/>
      <sz val="14"/>
      <color indexed="8"/>
      <name val="Arial"/>
      <family val="2"/>
    </font>
    <font>
      <sz val="14"/>
      <color rgb="FFFF0000"/>
      <name val="Arial"/>
      <family val="2"/>
    </font>
    <font>
      <b/>
      <i/>
      <sz val="14"/>
      <color rgb="FFFF0000"/>
      <name val="Arial"/>
      <family val="2"/>
    </font>
    <font>
      <vertAlign val="superscript"/>
      <sz val="14"/>
      <color rgb="FFFF0000"/>
      <name val="Arial"/>
      <family val="2"/>
    </font>
    <font>
      <vertAlign val="subscript"/>
      <sz val="14"/>
      <color rgb="FFFF0000"/>
      <name val="Arial"/>
      <family val="2"/>
    </font>
    <font>
      <vertAlign val="superscript"/>
      <sz val="11"/>
      <color indexed="8"/>
      <name val="Arial"/>
      <family val="2"/>
    </font>
    <font>
      <sz val="11"/>
      <color indexed="8"/>
      <name val="Symbol"/>
      <family val="1"/>
      <charset val="2"/>
    </font>
    <font>
      <i/>
      <sz val="14"/>
      <color rgb="FFFF0000"/>
      <name val="Arial"/>
      <family val="2"/>
    </font>
    <font>
      <i/>
      <vertAlign val="subscript"/>
      <sz val="14"/>
      <color rgb="FFFF0000"/>
      <name val="Arial"/>
      <family val="2"/>
    </font>
    <font>
      <sz val="6"/>
      <name val="ＭＳ Ｐゴシック"/>
      <family val="3"/>
      <charset val="128"/>
      <scheme val="minor"/>
    </font>
    <font>
      <i/>
      <sz val="11"/>
      <color indexed="8"/>
      <name val="Arial"/>
      <family val="2"/>
    </font>
    <font>
      <sz val="11"/>
      <color theme="1"/>
      <name val="ＭＳ Ｐゴシック"/>
      <family val="3"/>
      <charset val="128"/>
    </font>
    <font>
      <sz val="14"/>
      <color theme="1"/>
      <name val="Arial"/>
      <family val="2"/>
    </font>
    <font>
      <sz val="14"/>
      <color rgb="FFFF0000"/>
      <name val="Symbol"/>
      <family val="1"/>
      <charset val="2"/>
    </font>
    <font>
      <i/>
      <vertAlign val="subscript"/>
      <sz val="14"/>
      <color rgb="FFFF0000"/>
      <name val="ＭＳ Ｐゴシック"/>
      <family val="3"/>
      <charset val="128"/>
    </font>
    <font>
      <sz val="14"/>
      <color rgb="FFFF0000"/>
      <name val="ＭＳ Ｐゴシック"/>
      <family val="3"/>
      <charset val="128"/>
    </font>
    <font>
      <sz val="11"/>
      <color theme="1"/>
      <name val="Times New Roman"/>
      <family val="1"/>
    </font>
    <font>
      <sz val="12"/>
      <color theme="1"/>
      <name val="Times New Roman"/>
      <family val="1"/>
    </font>
    <font>
      <i/>
      <sz val="11"/>
      <color theme="1"/>
      <name val="Times New Roman"/>
      <family val="1"/>
    </font>
    <font>
      <i/>
      <vertAlign val="subscript"/>
      <sz val="11"/>
      <color theme="1"/>
      <name val="Times New Roman"/>
      <family val="1"/>
    </font>
    <font>
      <vertAlign val="subscript"/>
      <sz val="11"/>
      <color theme="1"/>
      <name val="Times New Roman"/>
      <family val="1"/>
    </font>
    <font>
      <vertAlign val="superscript"/>
      <sz val="11"/>
      <color theme="1"/>
      <name val="Times New Roman"/>
      <family val="1"/>
    </font>
    <font>
      <i/>
      <sz val="11"/>
      <color theme="1"/>
      <name val="Symbol"/>
      <family val="1"/>
      <charset val="2"/>
    </font>
  </fonts>
  <fills count="9">
    <fill>
      <patternFill patternType="none"/>
    </fill>
    <fill>
      <patternFill patternType="gray125"/>
    </fill>
    <fill>
      <patternFill patternType="solid">
        <fgColor indexed="56"/>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18"/>
        <bgColor indexed="64"/>
      </patternFill>
    </fill>
    <fill>
      <patternFill patternType="solid">
        <fgColor theme="0"/>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medium">
        <color indexed="60"/>
      </left>
      <right style="medium">
        <color indexed="60"/>
      </right>
      <top style="medium">
        <color indexed="60"/>
      </top>
      <bottom style="medium">
        <color indexed="60"/>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23"/>
      </right>
      <top/>
      <bottom style="thin">
        <color indexed="23"/>
      </bottom>
      <diagonal/>
    </border>
    <border>
      <left style="thin">
        <color indexed="23"/>
      </left>
      <right style="medium">
        <color indexed="64"/>
      </right>
      <top style="thin">
        <color indexed="23"/>
      </top>
      <bottom style="thin">
        <color indexed="23"/>
      </bottom>
      <diagonal/>
    </border>
    <border>
      <left style="medium">
        <color indexed="64"/>
      </left>
      <right/>
      <top/>
      <bottom/>
      <diagonal/>
    </border>
    <border>
      <left/>
      <right style="medium">
        <color indexed="64"/>
      </right>
      <top/>
      <bottom/>
      <diagonal/>
    </border>
    <border>
      <left style="medium">
        <color indexed="64"/>
      </left>
      <right style="thin">
        <color indexed="23"/>
      </right>
      <top/>
      <bottom/>
      <diagonal/>
    </border>
    <border>
      <left style="thin">
        <color indexed="23"/>
      </left>
      <right/>
      <top/>
      <bottom/>
      <diagonal/>
    </border>
    <border>
      <left/>
      <right/>
      <top style="thin">
        <color indexed="23"/>
      </top>
      <bottom style="thin">
        <color indexed="23"/>
      </bottom>
      <diagonal/>
    </border>
    <border>
      <left style="thin">
        <color indexed="64"/>
      </left>
      <right/>
      <top style="thin">
        <color indexed="64"/>
      </top>
      <bottom style="thin">
        <color indexed="64"/>
      </bottom>
      <diagonal/>
    </border>
    <border>
      <left style="thin">
        <color indexed="23"/>
      </left>
      <right/>
      <top/>
      <bottom style="thin">
        <color indexed="23"/>
      </bottom>
      <diagonal/>
    </border>
    <border>
      <left/>
      <right style="thin">
        <color indexed="23"/>
      </right>
      <top/>
      <bottom style="thin">
        <color indexed="23"/>
      </bottom>
      <diagonal/>
    </border>
    <border>
      <left/>
      <right/>
      <top style="medium">
        <color indexed="64"/>
      </top>
      <bottom style="thin">
        <color indexed="23"/>
      </bottom>
      <diagonal/>
    </border>
    <border>
      <left/>
      <right/>
      <top/>
      <bottom style="thin">
        <color indexed="23"/>
      </bottom>
      <diagonal/>
    </border>
    <border>
      <left/>
      <right style="medium">
        <color indexed="64"/>
      </right>
      <top/>
      <bottom style="thin">
        <color indexed="23"/>
      </bottom>
      <diagonal/>
    </border>
    <border>
      <left style="thin">
        <color indexed="23"/>
      </left>
      <right/>
      <top style="thin">
        <color indexed="23"/>
      </top>
      <bottom style="medium">
        <color indexed="10"/>
      </bottom>
      <diagonal/>
    </border>
    <border>
      <left/>
      <right style="thin">
        <color indexed="23"/>
      </right>
      <top style="thin">
        <color indexed="23"/>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medium">
        <color indexed="64"/>
      </right>
      <top style="thin">
        <color indexed="23"/>
      </top>
      <bottom/>
      <diagonal/>
    </border>
    <border>
      <left style="thin">
        <color indexed="23"/>
      </left>
      <right/>
      <top/>
      <bottom/>
      <diagonal/>
    </border>
    <border>
      <left style="thin">
        <color auto="1"/>
      </left>
      <right style="double">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double">
        <color auto="1"/>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auto="1"/>
      </right>
      <top/>
      <bottom style="double">
        <color auto="1"/>
      </bottom>
      <diagonal/>
    </border>
    <border>
      <left style="thin">
        <color auto="1"/>
      </left>
      <right style="double">
        <color auto="1"/>
      </right>
      <top/>
      <bottom/>
      <diagonal/>
    </border>
    <border>
      <left style="thin">
        <color indexed="64"/>
      </left>
      <right/>
      <top/>
      <bottom/>
      <diagonal/>
    </border>
    <border>
      <left/>
      <right style="thin">
        <color auto="1"/>
      </right>
      <top/>
      <bottom/>
      <diagonal/>
    </border>
    <border>
      <left style="thin">
        <color auto="1"/>
      </left>
      <right style="double">
        <color auto="1"/>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top/>
      <bottom style="thin">
        <color auto="1"/>
      </bottom>
      <diagonal/>
    </border>
    <border>
      <left style="thin">
        <color indexed="23"/>
      </left>
      <right style="thin">
        <color indexed="23"/>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indexed="64"/>
      </left>
      <right style="thin">
        <color auto="1"/>
      </right>
      <top/>
      <bottom/>
      <diagonal/>
    </border>
    <border>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right style="dashed">
        <color auto="1"/>
      </right>
      <top/>
      <bottom/>
      <diagonal/>
    </border>
    <border>
      <left style="dashed">
        <color auto="1"/>
      </left>
      <right style="dashed">
        <color auto="1"/>
      </right>
      <top/>
      <bottom/>
      <diagonal/>
    </border>
    <border>
      <left style="dashed">
        <color auto="1"/>
      </left>
      <right/>
      <top/>
      <bottom/>
      <diagonal/>
    </border>
    <border>
      <left/>
      <right style="dashed">
        <color auto="1"/>
      </right>
      <top/>
      <bottom style="thin">
        <color auto="1"/>
      </bottom>
      <diagonal/>
    </border>
    <border>
      <left style="dashed">
        <color auto="1"/>
      </left>
      <right style="dashed">
        <color auto="1"/>
      </right>
      <top/>
      <bottom style="thin">
        <color auto="1"/>
      </bottom>
      <diagonal/>
    </border>
    <border>
      <left style="dashed">
        <color auto="1"/>
      </left>
      <right/>
      <top/>
      <bottom style="thin">
        <color auto="1"/>
      </bottom>
      <diagonal/>
    </border>
    <border>
      <left style="double">
        <color auto="1"/>
      </left>
      <right/>
      <top/>
      <bottom style="double">
        <color auto="1"/>
      </bottom>
      <diagonal/>
    </border>
    <border>
      <left/>
      <right style="dashed">
        <color auto="1"/>
      </right>
      <top/>
      <bottom style="double">
        <color auto="1"/>
      </bottom>
      <diagonal/>
    </border>
    <border>
      <left style="dashed">
        <color auto="1"/>
      </left>
      <right style="dashed">
        <color auto="1"/>
      </right>
      <top/>
      <bottom style="double">
        <color auto="1"/>
      </bottom>
      <diagonal/>
    </border>
    <border>
      <left style="dashed">
        <color auto="1"/>
      </left>
      <right/>
      <top/>
      <bottom style="double">
        <color auto="1"/>
      </bottom>
      <diagonal/>
    </border>
    <border>
      <left style="thin">
        <color auto="1"/>
      </left>
      <right style="thin">
        <color indexed="64"/>
      </right>
      <top/>
      <bottom style="double">
        <color auto="1"/>
      </bottom>
      <diagonal/>
    </border>
    <border>
      <left style="double">
        <color auto="1"/>
      </left>
      <right/>
      <top/>
      <bottom/>
      <diagonal/>
    </border>
    <border>
      <left style="thin">
        <color auto="1"/>
      </left>
      <right/>
      <top style="double">
        <color indexed="64"/>
      </top>
      <bottom/>
      <diagonal/>
    </border>
    <border>
      <left/>
      <right style="thin">
        <color auto="1"/>
      </right>
      <top style="double">
        <color indexed="64"/>
      </top>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auto="1"/>
      </left>
      <right style="dotted">
        <color auto="1"/>
      </right>
      <top/>
      <bottom style="double">
        <color indexed="64"/>
      </bottom>
      <diagonal/>
    </border>
    <border>
      <left style="thin">
        <color auto="1"/>
      </left>
      <right style="dotted">
        <color auto="1"/>
      </right>
      <top style="double">
        <color indexed="64"/>
      </top>
      <bottom/>
      <diagonal/>
    </border>
    <border>
      <left style="thin">
        <color auto="1"/>
      </left>
      <right style="dotted">
        <color auto="1"/>
      </right>
      <top/>
      <bottom style="thin">
        <color auto="1"/>
      </bottom>
      <diagonal/>
    </border>
    <border>
      <left style="thin">
        <color indexed="23"/>
      </left>
      <right style="thin">
        <color indexed="23"/>
      </right>
      <top/>
      <bottom/>
      <diagonal/>
    </border>
    <border>
      <left style="thin">
        <color indexed="23"/>
      </left>
      <right/>
      <top/>
      <bottom/>
      <diagonal/>
    </border>
    <border>
      <left style="medium">
        <color indexed="64"/>
      </left>
      <right/>
      <top/>
      <bottom style="medium">
        <color indexed="64"/>
      </bottom>
      <diagonal/>
    </border>
    <border>
      <left style="thin">
        <color indexed="23"/>
      </left>
      <right style="thin">
        <color indexed="23"/>
      </right>
      <top/>
      <bottom style="medium">
        <color indexed="64"/>
      </bottom>
      <diagonal/>
    </border>
    <border>
      <left style="thin">
        <color indexed="23"/>
      </left>
      <right/>
      <top/>
      <bottom style="medium">
        <color indexed="64"/>
      </bottom>
      <diagonal/>
    </border>
    <border>
      <left style="thin">
        <color indexed="23"/>
      </left>
      <right style="thin">
        <color indexed="23"/>
      </right>
      <top style="thin">
        <color indexed="23"/>
      </top>
      <bottom style="medium">
        <color indexed="64"/>
      </bottom>
      <diagonal/>
    </border>
    <border>
      <left/>
      <right style="thin">
        <color indexed="23"/>
      </right>
      <top/>
      <bottom style="medium">
        <color indexed="64"/>
      </bottom>
      <diagonal/>
    </border>
    <border>
      <left style="thin">
        <color indexed="23"/>
      </left>
      <right style="medium">
        <color indexed="64"/>
      </right>
      <top style="thin">
        <color indexed="23"/>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18">
    <xf numFmtId="0" fontId="0" fillId="0" borderId="0" xfId="0">
      <alignment vertical="center"/>
    </xf>
    <xf numFmtId="0" fontId="4" fillId="0" borderId="0" xfId="0" applyFont="1">
      <alignment vertical="center"/>
    </xf>
    <xf numFmtId="0" fontId="4" fillId="0" borderId="0" xfId="0" applyFont="1" applyFill="1" applyBorder="1">
      <alignment vertical="center"/>
    </xf>
    <xf numFmtId="0" fontId="4" fillId="0" borderId="1" xfId="0" applyFont="1" applyBorder="1">
      <alignment vertical="center"/>
    </xf>
    <xf numFmtId="0" fontId="4" fillId="2" borderId="0" xfId="0" applyFont="1" applyFill="1" applyBorder="1">
      <alignment vertical="center"/>
    </xf>
    <xf numFmtId="0" fontId="4" fillId="3" borderId="2" xfId="0" applyFont="1" applyFill="1" applyBorder="1">
      <alignment vertical="center"/>
    </xf>
    <xf numFmtId="0" fontId="7" fillId="2" borderId="0" xfId="0" applyFont="1" applyFill="1" applyBorder="1">
      <alignment vertical="center"/>
    </xf>
    <xf numFmtId="0" fontId="7" fillId="2" borderId="0" xfId="0" applyFont="1" applyFill="1" applyBorder="1" applyAlignment="1">
      <alignment horizontal="center" vertical="center"/>
    </xf>
    <xf numFmtId="0" fontId="8" fillId="0" borderId="0" xfId="0" applyFont="1">
      <alignment vertical="center"/>
    </xf>
    <xf numFmtId="0" fontId="4" fillId="0" borderId="0" xfId="0" applyFont="1" applyBorder="1">
      <alignment vertical="center"/>
    </xf>
    <xf numFmtId="0" fontId="8" fillId="0" borderId="0" xfId="0" applyFont="1" applyFill="1" applyBorder="1">
      <alignment vertical="center"/>
    </xf>
    <xf numFmtId="0" fontId="4" fillId="0" borderId="0" xfId="0" applyFont="1" applyAlignment="1">
      <alignment horizontal="center" vertical="center"/>
    </xf>
    <xf numFmtId="0" fontId="4" fillId="5" borderId="3" xfId="0" applyFont="1" applyFill="1" applyBorder="1">
      <alignment vertical="center"/>
    </xf>
    <xf numFmtId="0" fontId="4" fillId="5" borderId="5" xfId="0" applyFont="1" applyFill="1" applyBorder="1">
      <alignment vertical="center"/>
    </xf>
    <xf numFmtId="0" fontId="4" fillId="0" borderId="5" xfId="0" applyFont="1" applyBorder="1">
      <alignment vertical="center"/>
    </xf>
    <xf numFmtId="0" fontId="4" fillId="2" borderId="1" xfId="0" applyFont="1" applyFill="1" applyBorder="1">
      <alignment vertical="center"/>
    </xf>
    <xf numFmtId="0" fontId="4" fillId="2" borderId="4" xfId="0" applyFont="1" applyFill="1" applyBorder="1">
      <alignment vertical="center"/>
    </xf>
    <xf numFmtId="0" fontId="7" fillId="2" borderId="5" xfId="0" applyFont="1" applyFill="1" applyBorder="1">
      <alignment vertical="center"/>
    </xf>
    <xf numFmtId="0" fontId="4" fillId="5" borderId="1" xfId="0" applyFont="1" applyFill="1" applyBorder="1">
      <alignment vertical="center"/>
    </xf>
    <xf numFmtId="0" fontId="4" fillId="5" borderId="7" xfId="0" applyFont="1" applyFill="1" applyBorder="1" applyAlignment="1">
      <alignment vertical="center"/>
    </xf>
    <xf numFmtId="0" fontId="4" fillId="5" borderId="1" xfId="0" applyFont="1" applyFill="1" applyBorder="1" applyAlignment="1">
      <alignment vertical="center"/>
    </xf>
    <xf numFmtId="0" fontId="4" fillId="5" borderId="9" xfId="0" applyFont="1" applyFill="1" applyBorder="1">
      <alignment vertical="center"/>
    </xf>
    <xf numFmtId="0" fontId="4" fillId="0" borderId="1" xfId="0" applyFont="1" applyFill="1" applyBorder="1">
      <alignment vertical="center"/>
    </xf>
    <xf numFmtId="0" fontId="7" fillId="2" borderId="10" xfId="0" applyFont="1" applyFill="1" applyBorder="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shrinkToFit="1"/>
    </xf>
    <xf numFmtId="0" fontId="4" fillId="2" borderId="13" xfId="0" applyFont="1" applyFill="1" applyBorder="1">
      <alignment vertical="center"/>
    </xf>
    <xf numFmtId="0" fontId="4" fillId="0" borderId="14" xfId="0" applyFont="1" applyFill="1" applyBorder="1" applyAlignment="1">
      <alignment horizontal="center" vertical="center"/>
    </xf>
    <xf numFmtId="0" fontId="7" fillId="2" borderId="15" xfId="0" applyFont="1" applyFill="1" applyBorder="1">
      <alignment vertical="center"/>
    </xf>
    <xf numFmtId="0" fontId="4" fillId="0" borderId="14" xfId="0" applyFont="1" applyBorder="1" applyAlignment="1">
      <alignment horizontal="center" vertical="center"/>
    </xf>
    <xf numFmtId="0" fontId="4" fillId="2" borderId="15" xfId="0" applyFont="1" applyFill="1" applyBorder="1">
      <alignment vertical="center"/>
    </xf>
    <xf numFmtId="0" fontId="7" fillId="2" borderId="16" xfId="0" applyFont="1" applyFill="1" applyBorder="1" applyAlignment="1">
      <alignment horizontal="center" vertical="center"/>
    </xf>
    <xf numFmtId="0" fontId="4" fillId="2" borderId="17"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9" fillId="0" borderId="0" xfId="0" applyFont="1" applyFill="1" applyBorder="1">
      <alignment vertical="center"/>
    </xf>
    <xf numFmtId="0" fontId="4" fillId="0" borderId="1" xfId="0" applyFont="1" applyFill="1" applyBorder="1" applyAlignment="1">
      <alignment horizontal="left" vertical="center"/>
    </xf>
    <xf numFmtId="0" fontId="4" fillId="5" borderId="18" xfId="0" applyFont="1" applyFill="1" applyBorder="1">
      <alignment vertical="center"/>
    </xf>
    <xf numFmtId="0" fontId="4" fillId="0" borderId="1" xfId="0" applyFont="1" applyBorder="1" applyAlignment="1">
      <alignment horizontal="left" vertical="center"/>
    </xf>
    <xf numFmtId="0" fontId="4" fillId="0" borderId="4" xfId="0" applyFont="1" applyBorder="1" applyAlignment="1">
      <alignment horizontal="center" vertical="center"/>
    </xf>
    <xf numFmtId="0" fontId="9" fillId="0" borderId="0" xfId="0" applyFont="1" applyFill="1" applyBorder="1" applyAlignment="1">
      <alignment horizontal="left" vertical="center"/>
    </xf>
    <xf numFmtId="0" fontId="4" fillId="3" borderId="20" xfId="0" applyFont="1" applyFill="1" applyBorder="1">
      <alignment vertical="center"/>
    </xf>
    <xf numFmtId="0" fontId="4" fillId="0" borderId="0" xfId="0" applyFont="1" applyAlignment="1">
      <alignment vertical="center" wrapText="1"/>
    </xf>
    <xf numFmtId="38" fontId="4" fillId="0" borderId="0" xfId="1" applyFont="1">
      <alignment vertical="center"/>
    </xf>
    <xf numFmtId="0" fontId="7" fillId="2" borderId="0" xfId="0" applyFont="1" applyFill="1" applyAlignment="1">
      <alignment vertical="center"/>
    </xf>
    <xf numFmtId="0" fontId="4" fillId="0" borderId="0" xfId="0" applyFont="1" applyFill="1" applyBorder="1" applyAlignment="1">
      <alignment horizontal="left" vertical="center" wrapText="1"/>
    </xf>
    <xf numFmtId="0" fontId="10" fillId="0" borderId="0" xfId="0" applyFont="1">
      <alignment vertical="center"/>
    </xf>
    <xf numFmtId="0" fontId="7" fillId="2" borderId="0" xfId="0" applyFont="1" applyFill="1" applyAlignment="1">
      <alignment horizontal="right" vertical="center"/>
    </xf>
    <xf numFmtId="0" fontId="4" fillId="0" borderId="0" xfId="0" applyFont="1" applyAlignment="1">
      <alignment horizontal="right" vertical="center"/>
    </xf>
    <xf numFmtId="0" fontId="4" fillId="5" borderId="21" xfId="0" applyFont="1" applyFill="1" applyBorder="1">
      <alignment vertical="center"/>
    </xf>
    <xf numFmtId="0" fontId="4" fillId="5" borderId="22" xfId="0" applyFont="1" applyFill="1" applyBorder="1">
      <alignment vertical="center"/>
    </xf>
    <xf numFmtId="0" fontId="4" fillId="0" borderId="21" xfId="0" applyFont="1" applyBorder="1">
      <alignment vertical="center"/>
    </xf>
    <xf numFmtId="0" fontId="4" fillId="2" borderId="23" xfId="0" applyFont="1" applyFill="1" applyBorder="1">
      <alignment vertical="center"/>
    </xf>
    <xf numFmtId="0" fontId="7" fillId="2" borderId="23" xfId="0" applyFont="1" applyFill="1" applyBorder="1">
      <alignment vertical="center"/>
    </xf>
    <xf numFmtId="0" fontId="7" fillId="2" borderId="23" xfId="0" applyFont="1" applyFill="1" applyBorder="1" applyAlignment="1">
      <alignment horizontal="center" vertical="center"/>
    </xf>
    <xf numFmtId="0" fontId="4" fillId="5" borderId="0" xfId="0" applyFont="1" applyFill="1" applyBorder="1">
      <alignment vertical="center"/>
    </xf>
    <xf numFmtId="0" fontId="7" fillId="2" borderId="19" xfId="0" applyFont="1" applyFill="1" applyBorder="1">
      <alignment vertical="center"/>
    </xf>
    <xf numFmtId="0" fontId="4" fillId="2" borderId="19" xfId="0" applyFont="1" applyFill="1" applyBorder="1">
      <alignment vertical="center"/>
    </xf>
    <xf numFmtId="0" fontId="7" fillId="2" borderId="21" xfId="0" applyFont="1" applyFill="1" applyBorder="1">
      <alignment vertical="center"/>
    </xf>
    <xf numFmtId="0" fontId="7" fillId="2" borderId="24" xfId="0" applyFont="1" applyFill="1" applyBorder="1" applyAlignment="1">
      <alignment horizontal="center" vertical="center"/>
    </xf>
    <xf numFmtId="0" fontId="7" fillId="2" borderId="24" xfId="0" applyFont="1" applyFill="1" applyBorder="1">
      <alignment vertical="center"/>
    </xf>
    <xf numFmtId="0" fontId="7" fillId="2" borderId="25" xfId="0" applyFont="1" applyFill="1" applyBorder="1" applyAlignment="1">
      <alignment horizontal="center" vertical="center"/>
    </xf>
    <xf numFmtId="0" fontId="13" fillId="2" borderId="0" xfId="0" applyFont="1" applyFill="1" applyAlignment="1">
      <alignment vertical="center"/>
    </xf>
    <xf numFmtId="0" fontId="14" fillId="0" borderId="0" xfId="0" applyFont="1" applyFill="1" applyBorder="1">
      <alignment vertical="center"/>
    </xf>
    <xf numFmtId="0" fontId="14" fillId="0" borderId="0" xfId="0" applyFont="1">
      <alignment vertical="center"/>
    </xf>
    <xf numFmtId="0" fontId="17" fillId="0" borderId="1" xfId="0" applyFont="1" applyFill="1" applyBorder="1">
      <alignment vertical="center"/>
    </xf>
    <xf numFmtId="0" fontId="22" fillId="6" borderId="1" xfId="0" quotePrefix="1" applyFont="1" applyFill="1" applyBorder="1" applyAlignment="1">
      <alignment horizontal="center" vertical="center"/>
    </xf>
    <xf numFmtId="0" fontId="18" fillId="0" borderId="1" xfId="0" applyFont="1" applyBorder="1">
      <alignment vertical="center"/>
    </xf>
    <xf numFmtId="0" fontId="11" fillId="7" borderId="1" xfId="0" applyFont="1" applyFill="1" applyBorder="1" applyAlignment="1">
      <alignment horizontal="center" vertical="center"/>
    </xf>
    <xf numFmtId="0" fontId="19" fillId="6" borderId="5" xfId="0" applyFont="1" applyFill="1" applyBorder="1">
      <alignment vertical="center"/>
    </xf>
    <xf numFmtId="0" fontId="4" fillId="5" borderId="30" xfId="0" applyFont="1" applyFill="1" applyBorder="1">
      <alignment vertical="center"/>
    </xf>
    <xf numFmtId="0" fontId="22" fillId="6" borderId="1" xfId="0" applyFont="1" applyFill="1" applyBorder="1" applyAlignment="1">
      <alignment vertical="center" wrapText="1"/>
    </xf>
    <xf numFmtId="0" fontId="22" fillId="6" borderId="1" xfId="0" applyFont="1" applyFill="1" applyBorder="1" applyAlignment="1">
      <alignment horizontal="left" vertical="center" wrapText="1"/>
    </xf>
    <xf numFmtId="178" fontId="18" fillId="4" borderId="1" xfId="1" applyNumberFormat="1" applyFont="1" applyFill="1" applyBorder="1">
      <alignment vertical="center"/>
    </xf>
    <xf numFmtId="177" fontId="4" fillId="0" borderId="6" xfId="0" applyNumberFormat="1" applyFont="1" applyBorder="1">
      <alignment vertical="center"/>
    </xf>
    <xf numFmtId="177" fontId="4" fillId="0" borderId="0" xfId="0" applyNumberFormat="1" applyFont="1" applyFill="1" applyBorder="1" applyAlignment="1">
      <alignment vertical="center"/>
    </xf>
    <xf numFmtId="177" fontId="4" fillId="0" borderId="0" xfId="0" applyNumberFormat="1" applyFont="1" applyAlignment="1">
      <alignment vertical="center"/>
    </xf>
    <xf numFmtId="0" fontId="4" fillId="3" borderId="20" xfId="0" applyFont="1" applyFill="1" applyBorder="1" applyAlignment="1">
      <alignment vertical="center" wrapText="1"/>
    </xf>
    <xf numFmtId="176" fontId="4" fillId="3" borderId="2" xfId="0" applyNumberFormat="1" applyFont="1" applyFill="1" applyBorder="1">
      <alignment vertical="center"/>
    </xf>
    <xf numFmtId="0" fontId="22" fillId="6" borderId="7" xfId="0" applyFont="1" applyFill="1" applyBorder="1" applyAlignment="1">
      <alignment horizontal="center" vertical="center"/>
    </xf>
    <xf numFmtId="0" fontId="22" fillId="0" borderId="1" xfId="0" applyFont="1" applyFill="1" applyBorder="1" applyAlignment="1">
      <alignment horizontal="left" vertical="center"/>
    </xf>
    <xf numFmtId="0" fontId="4" fillId="5" borderId="19" xfId="0" applyFont="1" applyFill="1" applyBorder="1">
      <alignment vertical="center"/>
    </xf>
    <xf numFmtId="180" fontId="4" fillId="3" borderId="2" xfId="0" applyNumberFormat="1" applyFont="1" applyFill="1" applyBorder="1">
      <alignment vertical="center"/>
    </xf>
    <xf numFmtId="0" fontId="4" fillId="6" borderId="18" xfId="0" applyFont="1" applyFill="1" applyBorder="1" applyAlignment="1">
      <alignment vertical="center" wrapText="1"/>
    </xf>
    <xf numFmtId="0" fontId="4" fillId="0" borderId="7" xfId="0" applyFont="1" applyBorder="1" applyAlignment="1">
      <alignment horizontal="left" vertical="center"/>
    </xf>
    <xf numFmtId="0" fontId="4" fillId="0" borderId="33" xfId="0" applyFont="1" applyBorder="1" applyAlignment="1">
      <alignment horizontal="center" vertical="center"/>
    </xf>
    <xf numFmtId="177" fontId="4" fillId="6" borderId="1" xfId="0" applyNumberFormat="1" applyFont="1" applyFill="1" applyBorder="1">
      <alignment vertical="center"/>
    </xf>
    <xf numFmtId="0" fontId="4" fillId="0" borderId="4" xfId="0" applyFont="1" applyBorder="1" applyAlignment="1">
      <alignment horizontal="left" vertical="center"/>
    </xf>
    <xf numFmtId="0" fontId="4" fillId="0" borderId="21" xfId="0" applyFont="1" applyBorder="1" applyAlignment="1">
      <alignment horizontal="left" vertical="center"/>
    </xf>
    <xf numFmtId="176" fontId="4" fillId="3" borderId="1" xfId="0" applyNumberFormat="1" applyFont="1" applyFill="1" applyBorder="1">
      <alignment vertical="center"/>
    </xf>
    <xf numFmtId="180" fontId="4" fillId="3" borderId="1" xfId="0" applyNumberFormat="1" applyFont="1" applyFill="1" applyBorder="1">
      <alignment vertical="center"/>
    </xf>
    <xf numFmtId="0" fontId="7" fillId="2" borderId="7" xfId="0" applyFont="1" applyFill="1" applyBorder="1">
      <alignment vertical="center"/>
    </xf>
    <xf numFmtId="0" fontId="7" fillId="2" borderId="9" xfId="0" applyFont="1" applyFill="1" applyBorder="1">
      <alignment vertical="center"/>
    </xf>
    <xf numFmtId="0" fontId="7" fillId="2" borderId="33" xfId="0" applyFont="1" applyFill="1" applyBorder="1" applyAlignment="1">
      <alignment horizontal="center" vertical="center"/>
    </xf>
    <xf numFmtId="0" fontId="4" fillId="3" borderId="1" xfId="0" applyFont="1" applyFill="1" applyBorder="1">
      <alignment vertical="center"/>
    </xf>
    <xf numFmtId="0" fontId="4" fillId="0" borderId="1" xfId="0" applyFont="1" applyBorder="1" applyAlignment="1">
      <alignment horizontal="center" vertical="center"/>
    </xf>
    <xf numFmtId="0" fontId="4" fillId="6" borderId="8" xfId="0" applyFont="1" applyFill="1" applyBorder="1" applyAlignment="1">
      <alignment vertical="center"/>
    </xf>
    <xf numFmtId="0" fontId="4" fillId="5" borderId="24" xfId="0" applyFont="1" applyFill="1" applyBorder="1">
      <alignment vertical="center"/>
    </xf>
    <xf numFmtId="0" fontId="4" fillId="6" borderId="18" xfId="0" applyFont="1" applyFill="1" applyBorder="1" applyAlignment="1">
      <alignment vertical="center"/>
    </xf>
    <xf numFmtId="0" fontId="4" fillId="6" borderId="21" xfId="0" applyFont="1" applyFill="1" applyBorder="1" applyAlignment="1">
      <alignment vertical="center"/>
    </xf>
    <xf numFmtId="176" fontId="4" fillId="3" borderId="3" xfId="0" applyNumberFormat="1" applyFont="1" applyFill="1" applyBorder="1">
      <alignment vertical="center"/>
    </xf>
    <xf numFmtId="0" fontId="4" fillId="6" borderId="9" xfId="0" applyFont="1" applyFill="1" applyBorder="1" applyAlignment="1">
      <alignment vertical="center"/>
    </xf>
    <xf numFmtId="0" fontId="4" fillId="6" borderId="4" xfId="0" applyFont="1" applyFill="1" applyBorder="1" applyAlignment="1">
      <alignment vertical="center"/>
    </xf>
    <xf numFmtId="0" fontId="28" fillId="6" borderId="1" xfId="0" applyFont="1" applyFill="1" applyBorder="1" applyAlignment="1">
      <alignment horizontal="left" vertical="center" wrapText="1"/>
    </xf>
    <xf numFmtId="0" fontId="4" fillId="5" borderId="34" xfId="0" applyFont="1" applyFill="1" applyBorder="1">
      <alignment vertical="center"/>
    </xf>
    <xf numFmtId="0" fontId="4" fillId="6" borderId="34" xfId="0" applyFont="1" applyFill="1" applyBorder="1" applyAlignment="1">
      <alignment vertical="center" wrapText="1"/>
    </xf>
    <xf numFmtId="0" fontId="4" fillId="6" borderId="34" xfId="0" applyFont="1" applyFill="1" applyBorder="1" applyAlignment="1">
      <alignment vertical="center"/>
    </xf>
    <xf numFmtId="180" fontId="4" fillId="3" borderId="3" xfId="0" applyNumberFormat="1" applyFont="1" applyFill="1" applyBorder="1">
      <alignment vertical="center"/>
    </xf>
    <xf numFmtId="181" fontId="4" fillId="6" borderId="3" xfId="0" applyNumberFormat="1" applyFont="1" applyFill="1" applyBorder="1">
      <alignment vertical="center"/>
    </xf>
    <xf numFmtId="177" fontId="4" fillId="6" borderId="22" xfId="0" applyNumberFormat="1" applyFont="1" applyFill="1" applyBorder="1">
      <alignment vertical="center"/>
    </xf>
    <xf numFmtId="0" fontId="22" fillId="6" borderId="1" xfId="0" applyFont="1" applyFill="1" applyBorder="1" applyAlignment="1">
      <alignment horizontal="center" vertical="center" wrapText="1"/>
    </xf>
    <xf numFmtId="0" fontId="4" fillId="6" borderId="9" xfId="0" applyFont="1" applyFill="1" applyBorder="1" applyAlignment="1">
      <alignment vertical="center" wrapText="1"/>
    </xf>
    <xf numFmtId="0" fontId="4" fillId="6" borderId="3" xfId="0" applyFont="1" applyFill="1" applyBorder="1" applyAlignment="1">
      <alignment vertical="center" wrapText="1"/>
    </xf>
    <xf numFmtId="179" fontId="18" fillId="0" borderId="1" xfId="0" applyNumberFormat="1" applyFont="1" applyBorder="1">
      <alignment vertical="center"/>
    </xf>
    <xf numFmtId="182" fontId="4" fillId="6" borderId="3" xfId="0" applyNumberFormat="1" applyFont="1" applyFill="1" applyBorder="1">
      <alignment vertical="center"/>
    </xf>
    <xf numFmtId="0" fontId="22" fillId="0" borderId="1" xfId="0" applyFont="1" applyFill="1" applyBorder="1" applyAlignment="1">
      <alignment horizontal="left" vertical="center" wrapText="1"/>
    </xf>
    <xf numFmtId="0" fontId="22" fillId="0" borderId="1" xfId="0" applyFont="1" applyBorder="1" applyAlignment="1">
      <alignment horizontal="left" vertical="center" wrapText="1"/>
    </xf>
    <xf numFmtId="177" fontId="0" fillId="0" borderId="0" xfId="0" applyNumberFormat="1">
      <alignment vertical="center"/>
    </xf>
    <xf numFmtId="183" fontId="0" fillId="0" borderId="0" xfId="0" applyNumberFormat="1">
      <alignment vertical="center"/>
    </xf>
    <xf numFmtId="184" fontId="18" fillId="0" borderId="1" xfId="0" applyNumberFormat="1" applyFont="1" applyBorder="1">
      <alignment vertical="center"/>
    </xf>
    <xf numFmtId="0" fontId="0" fillId="0" borderId="0" xfId="0" applyFill="1">
      <alignment vertical="center"/>
    </xf>
    <xf numFmtId="0" fontId="4" fillId="6" borderId="50" xfId="0" applyFont="1" applyFill="1" applyBorder="1" applyAlignment="1">
      <alignment vertical="center" wrapText="1"/>
    </xf>
    <xf numFmtId="0" fontId="0" fillId="0" borderId="0" xfId="0" applyAlignment="1">
      <alignment horizontal="center" vertical="center"/>
    </xf>
    <xf numFmtId="177" fontId="0" fillId="0" borderId="0" xfId="0" applyNumberFormat="1" applyFont="1">
      <alignment vertical="center"/>
    </xf>
    <xf numFmtId="0" fontId="11" fillId="7" borderId="1" xfId="0" applyFont="1" applyFill="1" applyBorder="1" applyAlignment="1">
      <alignment horizontal="center" vertical="center" wrapText="1"/>
    </xf>
    <xf numFmtId="0" fontId="4" fillId="6" borderId="4" xfId="0" applyFont="1" applyFill="1" applyBorder="1" applyAlignment="1">
      <alignment vertical="center" wrapText="1"/>
    </xf>
    <xf numFmtId="0" fontId="11" fillId="7" borderId="1" xfId="0" applyFont="1" applyFill="1" applyBorder="1" applyAlignment="1">
      <alignment horizontal="center" vertical="center" wrapText="1"/>
    </xf>
    <xf numFmtId="0" fontId="22" fillId="6" borderId="5" xfId="0" applyFont="1" applyFill="1" applyBorder="1" applyAlignment="1">
      <alignment vertical="center" wrapText="1"/>
    </xf>
    <xf numFmtId="0" fontId="4" fillId="6" borderId="4" xfId="0" applyFont="1" applyFill="1" applyBorder="1" applyAlignment="1">
      <alignment vertical="center" wrapText="1"/>
    </xf>
    <xf numFmtId="181" fontId="4" fillId="6" borderId="1" xfId="0" applyNumberFormat="1" applyFont="1" applyFill="1" applyBorder="1">
      <alignment vertical="center"/>
    </xf>
    <xf numFmtId="181" fontId="4" fillId="0" borderId="1" xfId="0" applyNumberFormat="1" applyFont="1" applyFill="1" applyBorder="1">
      <alignment vertical="center"/>
    </xf>
    <xf numFmtId="0" fontId="4" fillId="5" borderId="78" xfId="0" applyFont="1" applyFill="1" applyBorder="1">
      <alignment vertical="center"/>
    </xf>
    <xf numFmtId="0" fontId="4" fillId="6" borderId="78" xfId="0" applyFont="1" applyFill="1" applyBorder="1" applyAlignment="1">
      <alignment vertical="center" wrapText="1"/>
    </xf>
    <xf numFmtId="0" fontId="4" fillId="6" borderId="78" xfId="0" applyFont="1" applyFill="1" applyBorder="1" applyAlignment="1">
      <alignment vertical="center"/>
    </xf>
    <xf numFmtId="0" fontId="4" fillId="0" borderId="78" xfId="0" applyFont="1" applyBorder="1" applyAlignment="1">
      <alignment horizontal="left" vertical="center"/>
    </xf>
    <xf numFmtId="0" fontId="11" fillId="7" borderId="0" xfId="0" applyFont="1" applyFill="1" applyBorder="1" applyAlignment="1">
      <alignment horizontal="center" vertical="center"/>
    </xf>
    <xf numFmtId="0" fontId="19" fillId="6" borderId="0" xfId="0" applyFont="1" applyFill="1" applyBorder="1">
      <alignment vertical="center"/>
    </xf>
    <xf numFmtId="0" fontId="28" fillId="6" borderId="4" xfId="0" applyFont="1" applyFill="1" applyBorder="1" applyAlignment="1">
      <alignment vertical="center" wrapText="1"/>
    </xf>
    <xf numFmtId="0" fontId="4" fillId="5" borderId="77" xfId="0" applyFont="1" applyFill="1" applyBorder="1">
      <alignment vertical="center"/>
    </xf>
    <xf numFmtId="0" fontId="4" fillId="6" borderId="77" xfId="0" applyFont="1" applyFill="1" applyBorder="1" applyAlignment="1">
      <alignment vertical="center" wrapText="1"/>
    </xf>
    <xf numFmtId="181" fontId="4" fillId="8" borderId="3" xfId="0" applyNumberFormat="1" applyFont="1" applyFill="1" applyBorder="1">
      <alignment vertical="center"/>
    </xf>
    <xf numFmtId="177" fontId="4" fillId="8" borderId="22" xfId="0" applyNumberFormat="1" applyFont="1" applyFill="1" applyBorder="1">
      <alignment vertical="center"/>
    </xf>
    <xf numFmtId="0" fontId="4" fillId="8" borderId="33" xfId="0" applyFont="1" applyFill="1" applyBorder="1" applyAlignment="1">
      <alignment horizontal="center" vertical="center"/>
    </xf>
    <xf numFmtId="185" fontId="4" fillId="0" borderId="1" xfId="0" applyNumberFormat="1" applyFont="1" applyFill="1" applyBorder="1">
      <alignment vertical="center"/>
    </xf>
    <xf numFmtId="185" fontId="4" fillId="0" borderId="6" xfId="0" applyNumberFormat="1" applyFont="1" applyBorder="1">
      <alignment vertical="center"/>
    </xf>
    <xf numFmtId="0" fontId="4" fillId="2" borderId="79" xfId="0" applyFont="1" applyFill="1" applyBorder="1">
      <alignment vertical="center"/>
    </xf>
    <xf numFmtId="0" fontId="4" fillId="5" borderId="80" xfId="0" applyFont="1" applyFill="1" applyBorder="1">
      <alignment vertical="center"/>
    </xf>
    <xf numFmtId="0" fontId="4" fillId="6" borderId="81" xfId="0" applyFont="1" applyFill="1" applyBorder="1" applyAlignment="1">
      <alignment vertical="center"/>
    </xf>
    <xf numFmtId="0" fontId="4" fillId="0" borderId="81" xfId="0" applyFont="1" applyBorder="1" applyAlignment="1">
      <alignment horizontal="left" vertical="center"/>
    </xf>
    <xf numFmtId="181" fontId="4" fillId="6" borderId="82" xfId="0" applyNumberFormat="1" applyFont="1" applyFill="1" applyBorder="1">
      <alignment vertical="center"/>
    </xf>
    <xf numFmtId="177" fontId="4" fillId="6" borderId="83" xfId="0" applyNumberFormat="1" applyFont="1" applyFill="1" applyBorder="1">
      <alignment vertical="center"/>
    </xf>
    <xf numFmtId="0" fontId="4" fillId="0" borderId="84" xfId="0" applyFont="1" applyBorder="1" applyAlignment="1">
      <alignment horizontal="center" vertical="center"/>
    </xf>
    <xf numFmtId="0" fontId="33" fillId="0" borderId="1" xfId="0" applyFont="1" applyBorder="1" applyAlignment="1">
      <alignment horizontal="left" vertical="center"/>
    </xf>
    <xf numFmtId="0" fontId="33" fillId="0" borderId="77" xfId="0" applyFont="1" applyBorder="1" applyAlignment="1">
      <alignment horizontal="left" vertical="center"/>
    </xf>
    <xf numFmtId="186" fontId="18" fillId="4" borderId="1" xfId="1" applyNumberFormat="1" applyFont="1" applyFill="1" applyBorder="1">
      <alignment vertical="center"/>
    </xf>
    <xf numFmtId="0" fontId="0" fillId="0" borderId="5" xfId="0" applyBorder="1" applyAlignment="1">
      <alignment vertical="center" wrapText="1"/>
    </xf>
    <xf numFmtId="0" fontId="4" fillId="6" borderId="8" xfId="0" applyFont="1" applyFill="1" applyBorder="1" applyAlignment="1">
      <alignment vertical="center" wrapText="1"/>
    </xf>
    <xf numFmtId="0" fontId="37" fillId="0" borderId="0" xfId="0" applyFont="1">
      <alignment vertical="center"/>
    </xf>
    <xf numFmtId="177" fontId="37" fillId="0" borderId="0" xfId="0" applyNumberFormat="1" applyFont="1">
      <alignment vertical="center"/>
    </xf>
    <xf numFmtId="0" fontId="37" fillId="0" borderId="0" xfId="0" applyFont="1" applyFill="1">
      <alignment vertical="center"/>
    </xf>
    <xf numFmtId="183" fontId="37" fillId="0" borderId="0" xfId="0" applyNumberFormat="1" applyFont="1">
      <alignment vertical="center"/>
    </xf>
    <xf numFmtId="0" fontId="37" fillId="0" borderId="0" xfId="0" applyFont="1" applyAlignment="1">
      <alignment horizontal="center" vertical="center"/>
    </xf>
    <xf numFmtId="0" fontId="37" fillId="0" borderId="0" xfId="0" applyFont="1" applyAlignment="1">
      <alignment vertical="center" wrapText="1"/>
    </xf>
    <xf numFmtId="177" fontId="38" fillId="0" borderId="36" xfId="0" applyNumberFormat="1" applyFont="1" applyBorder="1" applyAlignment="1">
      <alignment vertical="center" wrapText="1"/>
    </xf>
    <xf numFmtId="177" fontId="37" fillId="0" borderId="55" xfId="0" applyNumberFormat="1" applyFont="1" applyBorder="1" applyAlignment="1">
      <alignment vertical="center" wrapText="1"/>
    </xf>
    <xf numFmtId="177" fontId="37" fillId="0" borderId="56" xfId="0" applyNumberFormat="1" applyFont="1" applyBorder="1" applyAlignment="1">
      <alignment vertical="center" wrapText="1"/>
    </xf>
    <xf numFmtId="0" fontId="37" fillId="0" borderId="56" xfId="0" applyFont="1" applyFill="1" applyBorder="1" applyAlignment="1">
      <alignment vertical="center" wrapText="1"/>
    </xf>
    <xf numFmtId="183" fontId="37" fillId="0" borderId="56" xfId="0" applyNumberFormat="1" applyFont="1" applyBorder="1" applyAlignment="1">
      <alignment vertical="center" wrapText="1"/>
    </xf>
    <xf numFmtId="0" fontId="37" fillId="0" borderId="56" xfId="0" applyFont="1" applyBorder="1" applyAlignment="1">
      <alignment vertical="center" wrapText="1"/>
    </xf>
    <xf numFmtId="0" fontId="37" fillId="0" borderId="57" xfId="0" applyFont="1" applyBorder="1" applyAlignment="1">
      <alignment vertical="center" wrapText="1"/>
    </xf>
    <xf numFmtId="0" fontId="37" fillId="0" borderId="36" xfId="0" applyFont="1" applyBorder="1" applyAlignment="1">
      <alignment vertical="center" wrapText="1"/>
    </xf>
    <xf numFmtId="0" fontId="37" fillId="0" borderId="37" xfId="0" applyFont="1" applyBorder="1" applyAlignment="1">
      <alignment vertical="center" wrapText="1"/>
    </xf>
    <xf numFmtId="0" fontId="37" fillId="0" borderId="52" xfId="0" applyFont="1" applyBorder="1" applyAlignment="1">
      <alignment vertical="center" wrapText="1"/>
    </xf>
    <xf numFmtId="177" fontId="39" fillId="0" borderId="69" xfId="0" applyNumberFormat="1" applyFont="1" applyBorder="1" applyAlignment="1">
      <alignment vertical="center" wrapText="1"/>
    </xf>
    <xf numFmtId="177" fontId="39" fillId="0" borderId="58" xfId="0" applyNumberFormat="1" applyFont="1" applyBorder="1" applyAlignment="1">
      <alignment vertical="center" wrapText="1"/>
    </xf>
    <xf numFmtId="177" fontId="39" fillId="0" borderId="59" xfId="0" applyNumberFormat="1" applyFont="1" applyBorder="1" applyAlignment="1">
      <alignment vertical="center" wrapText="1"/>
    </xf>
    <xf numFmtId="0" fontId="39" fillId="0" borderId="59" xfId="0" applyFont="1" applyFill="1" applyBorder="1" applyAlignment="1">
      <alignment vertical="center" wrapText="1"/>
    </xf>
    <xf numFmtId="183" fontId="39" fillId="0" borderId="59" xfId="0" applyNumberFormat="1" applyFont="1" applyBorder="1" applyAlignment="1">
      <alignment vertical="center" wrapText="1"/>
    </xf>
    <xf numFmtId="0" fontId="39" fillId="0" borderId="59" xfId="0" applyFont="1" applyBorder="1" applyAlignment="1">
      <alignment vertical="center" wrapText="1"/>
    </xf>
    <xf numFmtId="0" fontId="37" fillId="0" borderId="60" xfId="0" applyFont="1" applyBorder="1" applyAlignment="1">
      <alignment horizontal="center" vertical="center"/>
    </xf>
    <xf numFmtId="0" fontId="39" fillId="0" borderId="0" xfId="0" applyFont="1" applyBorder="1" applyAlignment="1">
      <alignment vertical="center" wrapText="1"/>
    </xf>
    <xf numFmtId="0" fontId="39" fillId="0" borderId="53" xfId="0" applyFont="1" applyBorder="1" applyAlignment="1">
      <alignment vertical="center" wrapText="1"/>
    </xf>
    <xf numFmtId="0" fontId="39" fillId="0" borderId="54" xfId="0" applyFont="1" applyBorder="1" applyAlignment="1">
      <alignment vertical="center" wrapText="1"/>
    </xf>
    <xf numFmtId="177" fontId="37" fillId="0" borderId="64" xfId="0" applyNumberFormat="1" applyFont="1" applyBorder="1" applyAlignment="1">
      <alignment horizontal="center" vertical="center"/>
    </xf>
    <xf numFmtId="177" fontId="37" fillId="0" borderId="65" xfId="0" applyNumberFormat="1" applyFont="1" applyBorder="1" applyAlignment="1">
      <alignment horizontal="center" vertical="center"/>
    </xf>
    <xf numFmtId="177" fontId="37" fillId="0" borderId="66" xfId="0" applyNumberFormat="1" applyFont="1" applyBorder="1" applyAlignment="1">
      <alignment horizontal="center" vertical="center"/>
    </xf>
    <xf numFmtId="0" fontId="37" fillId="0" borderId="66" xfId="0" applyFont="1" applyFill="1" applyBorder="1" applyAlignment="1">
      <alignment horizontal="center" vertical="center"/>
    </xf>
    <xf numFmtId="183" fontId="37" fillId="0" borderId="66" xfId="0" applyNumberFormat="1" applyFont="1" applyBorder="1" applyAlignment="1">
      <alignment horizontal="center" vertical="center"/>
    </xf>
    <xf numFmtId="0" fontId="37" fillId="0" borderId="66" xfId="0" applyFont="1" applyBorder="1" applyAlignment="1">
      <alignment horizontal="center" vertical="center"/>
    </xf>
    <xf numFmtId="0" fontId="37" fillId="0" borderId="67" xfId="0" applyFont="1" applyBorder="1" applyAlignment="1">
      <alignment horizontal="center" vertical="center"/>
    </xf>
    <xf numFmtId="0" fontId="37" fillId="0" borderId="40" xfId="0" applyFont="1" applyBorder="1" applyAlignment="1">
      <alignment horizontal="center" vertical="center"/>
    </xf>
    <xf numFmtId="0" fontId="37" fillId="0" borderId="41" xfId="0" applyFont="1" applyBorder="1" applyAlignment="1">
      <alignment horizontal="center" vertical="center"/>
    </xf>
    <xf numFmtId="0" fontId="37" fillId="0" borderId="68" xfId="0" applyFont="1" applyBorder="1" applyAlignment="1">
      <alignment horizontal="center" vertical="center"/>
    </xf>
    <xf numFmtId="0" fontId="37" fillId="0" borderId="43" xfId="0" applyFont="1" applyBorder="1">
      <alignment vertical="center"/>
    </xf>
    <xf numFmtId="177" fontId="37" fillId="0" borderId="0" xfId="0" applyNumberFormat="1" applyFont="1" applyBorder="1">
      <alignment vertical="center"/>
    </xf>
    <xf numFmtId="177" fontId="37" fillId="0" borderId="58" xfId="0" applyNumberFormat="1" applyFont="1" applyBorder="1">
      <alignment vertical="center"/>
    </xf>
    <xf numFmtId="177" fontId="37" fillId="0" borderId="59" xfId="0" applyNumberFormat="1" applyFont="1" applyBorder="1">
      <alignment vertical="center"/>
    </xf>
    <xf numFmtId="41" fontId="37" fillId="0" borderId="59" xfId="0" applyNumberFormat="1" applyFont="1" applyFill="1" applyBorder="1">
      <alignment vertical="center"/>
    </xf>
    <xf numFmtId="184" fontId="37" fillId="0" borderId="59" xfId="0" applyNumberFormat="1" applyFont="1" applyBorder="1">
      <alignment vertical="center"/>
    </xf>
    <xf numFmtId="185" fontId="37" fillId="0" borderId="59" xfId="0" applyNumberFormat="1" applyFont="1" applyBorder="1">
      <alignment vertical="center"/>
    </xf>
    <xf numFmtId="0" fontId="37" fillId="0" borderId="59" xfId="0" applyFont="1" applyBorder="1">
      <alignment vertical="center"/>
    </xf>
    <xf numFmtId="179" fontId="37" fillId="0" borderId="59" xfId="0" applyNumberFormat="1" applyFont="1" applyBorder="1">
      <alignment vertical="center"/>
    </xf>
    <xf numFmtId="179" fontId="37" fillId="0" borderId="60" xfId="0" applyNumberFormat="1" applyFont="1" applyBorder="1">
      <alignment vertical="center"/>
    </xf>
    <xf numFmtId="181" fontId="37" fillId="0" borderId="44" xfId="0" applyNumberFormat="1" applyFont="1" applyBorder="1">
      <alignment vertical="center"/>
    </xf>
    <xf numFmtId="181" fontId="37" fillId="0" borderId="54" xfId="0" applyNumberFormat="1" applyFont="1" applyBorder="1">
      <alignment vertical="center"/>
    </xf>
    <xf numFmtId="0" fontId="37" fillId="0" borderId="37" xfId="0" applyFont="1" applyBorder="1" applyAlignment="1">
      <alignment vertical="center"/>
    </xf>
    <xf numFmtId="0" fontId="39" fillId="0" borderId="37" xfId="0" applyFont="1" applyBorder="1" applyAlignment="1">
      <alignment horizontal="center" vertical="center"/>
    </xf>
    <xf numFmtId="185" fontId="37" fillId="0" borderId="72" xfId="0" applyNumberFormat="1" applyFont="1" applyBorder="1">
      <alignment vertical="center"/>
    </xf>
    <xf numFmtId="0" fontId="37" fillId="0" borderId="38" xfId="0" applyFont="1" applyBorder="1" applyAlignment="1">
      <alignment horizontal="center" vertical="center"/>
    </xf>
    <xf numFmtId="0" fontId="37" fillId="0" borderId="53" xfId="0" applyFont="1" applyBorder="1">
      <alignment vertical="center"/>
    </xf>
    <xf numFmtId="0" fontId="39" fillId="0" borderId="53" xfId="0" applyFont="1" applyBorder="1" applyAlignment="1">
      <alignment horizontal="center" vertical="center"/>
    </xf>
    <xf numFmtId="176" fontId="37" fillId="0" borderId="73" xfId="0" applyNumberFormat="1" applyFont="1" applyBorder="1">
      <alignment vertical="center"/>
    </xf>
    <xf numFmtId="0" fontId="37" fillId="0" borderId="45" xfId="0" applyFont="1" applyBorder="1" applyAlignment="1">
      <alignment horizontal="center" vertical="center"/>
    </xf>
    <xf numFmtId="180" fontId="37" fillId="0" borderId="73" xfId="0" applyNumberFormat="1" applyFont="1" applyBorder="1">
      <alignment vertical="center"/>
    </xf>
    <xf numFmtId="0" fontId="37" fillId="0" borderId="41" xfId="0" applyFont="1" applyBorder="1">
      <alignment vertical="center"/>
    </xf>
    <xf numFmtId="0" fontId="39" fillId="0" borderId="41" xfId="0" applyFont="1" applyBorder="1" applyAlignment="1">
      <alignment horizontal="center" vertical="center"/>
    </xf>
    <xf numFmtId="185" fontId="37" fillId="0" borderId="74" xfId="0" applyNumberFormat="1" applyFont="1" applyBorder="1">
      <alignment vertical="center"/>
    </xf>
    <xf numFmtId="0" fontId="37" fillId="0" borderId="42" xfId="0" applyFont="1" applyBorder="1" applyAlignment="1">
      <alignment horizontal="center" vertical="center"/>
    </xf>
    <xf numFmtId="0" fontId="37" fillId="0" borderId="70" xfId="0" applyFont="1" applyBorder="1" applyAlignment="1">
      <alignment vertical="center"/>
    </xf>
    <xf numFmtId="0" fontId="39" fillId="0" borderId="70" xfId="0" applyFont="1" applyBorder="1" applyAlignment="1">
      <alignment horizontal="center" vertical="center"/>
    </xf>
    <xf numFmtId="185" fontId="37" fillId="0" borderId="75" xfId="0" applyNumberFormat="1" applyFont="1" applyBorder="1">
      <alignment vertical="center"/>
    </xf>
    <xf numFmtId="0" fontId="37" fillId="0" borderId="71" xfId="0" applyFont="1" applyBorder="1" applyAlignment="1">
      <alignment horizontal="center" vertical="center"/>
    </xf>
    <xf numFmtId="0" fontId="37" fillId="0" borderId="49" xfId="0" applyFont="1" applyBorder="1">
      <alignment vertical="center"/>
    </xf>
    <xf numFmtId="0" fontId="39" fillId="0" borderId="49" xfId="0" applyFont="1" applyBorder="1" applyAlignment="1">
      <alignment horizontal="center" vertical="center"/>
    </xf>
    <xf numFmtId="185" fontId="37" fillId="0" borderId="76" xfId="0" applyNumberFormat="1" applyFont="1" applyBorder="1">
      <alignment vertical="center"/>
    </xf>
    <xf numFmtId="0" fontId="37" fillId="0" borderId="48" xfId="0" applyFont="1" applyBorder="1" applyAlignment="1">
      <alignment horizontal="center" vertical="center"/>
    </xf>
    <xf numFmtId="0" fontId="37" fillId="0" borderId="46" xfId="0" applyFont="1" applyBorder="1">
      <alignment vertical="center"/>
    </xf>
    <xf numFmtId="177" fontId="37" fillId="0" borderId="47" xfId="0" applyNumberFormat="1" applyFont="1" applyFill="1" applyBorder="1">
      <alignment vertical="center"/>
    </xf>
    <xf numFmtId="177" fontId="37" fillId="0" borderId="61" xfId="0" applyNumberFormat="1" applyFont="1" applyBorder="1">
      <alignment vertical="center"/>
    </xf>
    <xf numFmtId="177" fontId="37" fillId="0" borderId="62" xfId="0" applyNumberFormat="1" applyFont="1" applyBorder="1">
      <alignment vertical="center"/>
    </xf>
    <xf numFmtId="41" fontId="37" fillId="0" borderId="62" xfId="0" applyNumberFormat="1" applyFont="1" applyFill="1" applyBorder="1">
      <alignment vertical="center"/>
    </xf>
    <xf numFmtId="184" fontId="37" fillId="0" borderId="62" xfId="0" applyNumberFormat="1" applyFont="1" applyBorder="1">
      <alignment vertical="center"/>
    </xf>
    <xf numFmtId="185" fontId="37" fillId="0" borderId="62" xfId="0" applyNumberFormat="1" applyFont="1" applyBorder="1">
      <alignment vertical="center"/>
    </xf>
    <xf numFmtId="0" fontId="37" fillId="0" borderId="62" xfId="0" applyFont="1" applyBorder="1">
      <alignment vertical="center"/>
    </xf>
    <xf numFmtId="179" fontId="37" fillId="0" borderId="62" xfId="0" applyNumberFormat="1" applyFont="1" applyBorder="1">
      <alignment vertical="center"/>
    </xf>
    <xf numFmtId="179" fontId="37" fillId="0" borderId="63" xfId="0" applyNumberFormat="1" applyFont="1" applyBorder="1">
      <alignment vertical="center"/>
    </xf>
    <xf numFmtId="177" fontId="37" fillId="0" borderId="47" xfId="0" applyNumberFormat="1" applyFont="1" applyBorder="1">
      <alignment vertical="center"/>
    </xf>
    <xf numFmtId="181" fontId="37" fillId="0" borderId="49" xfId="0" applyNumberFormat="1" applyFont="1" applyBorder="1">
      <alignment vertical="center"/>
    </xf>
    <xf numFmtId="181" fontId="37" fillId="0" borderId="51" xfId="0" applyNumberFormat="1" applyFont="1" applyBorder="1">
      <alignment vertical="center"/>
    </xf>
    <xf numFmtId="185" fontId="37" fillId="0" borderId="0" xfId="0" applyNumberFormat="1" applyFont="1">
      <alignment vertical="center"/>
    </xf>
    <xf numFmtId="0" fontId="37" fillId="0" borderId="36" xfId="0" applyFont="1" applyBorder="1">
      <alignment vertical="center"/>
    </xf>
    <xf numFmtId="0" fontId="22" fillId="0" borderId="7" xfId="0" applyFont="1" applyFill="1" applyBorder="1" applyAlignment="1">
      <alignment horizontal="left" vertical="center" wrapText="1"/>
    </xf>
    <xf numFmtId="0" fontId="33" fillId="0" borderId="9" xfId="0" applyFont="1" applyBorder="1" applyAlignment="1">
      <alignment horizontal="left" vertical="center" wrapText="1"/>
    </xf>
    <xf numFmtId="0" fontId="33" fillId="0" borderId="77" xfId="0" applyFont="1" applyBorder="1" applyAlignment="1">
      <alignment horizontal="left" vertical="center" wrapText="1"/>
    </xf>
    <xf numFmtId="0" fontId="22" fillId="0" borderId="7" xfId="0" applyFont="1" applyFill="1" applyBorder="1" applyAlignment="1">
      <alignment horizontal="left" vertical="center"/>
    </xf>
    <xf numFmtId="0" fontId="33" fillId="0" borderId="77" xfId="0" applyFont="1" applyBorder="1" applyAlignment="1">
      <alignment horizontal="left" vertical="center"/>
    </xf>
    <xf numFmtId="0" fontId="22" fillId="0" borderId="9" xfId="0" applyFont="1" applyFill="1" applyBorder="1" applyAlignment="1">
      <alignment horizontal="left" vertical="center" wrapText="1"/>
    </xf>
    <xf numFmtId="0" fontId="22" fillId="0" borderId="77" xfId="0" applyFont="1" applyFill="1" applyBorder="1" applyAlignment="1">
      <alignment horizontal="left" vertical="center" wrapText="1"/>
    </xf>
    <xf numFmtId="0" fontId="33" fillId="0" borderId="3" xfId="0" applyFont="1" applyBorder="1" applyAlignment="1">
      <alignment horizontal="left" vertical="center" wrapText="1"/>
    </xf>
    <xf numFmtId="0" fontId="22" fillId="0" borderId="7" xfId="0" quotePrefix="1" applyFont="1" applyFill="1" applyBorder="1" applyAlignment="1">
      <alignment horizontal="left" vertical="center"/>
    </xf>
    <xf numFmtId="0" fontId="33" fillId="0" borderId="9" xfId="0" applyFont="1" applyBorder="1" applyAlignment="1">
      <alignment horizontal="left" vertical="center"/>
    </xf>
    <xf numFmtId="0" fontId="33" fillId="0" borderId="77" xfId="0" applyFont="1" applyBorder="1" applyAlignment="1">
      <alignment vertical="center" wrapText="1"/>
    </xf>
    <xf numFmtId="0" fontId="33" fillId="0" borderId="3" xfId="0" applyFont="1" applyBorder="1" applyAlignment="1">
      <alignment vertical="center" wrapText="1"/>
    </xf>
    <xf numFmtId="0" fontId="17" fillId="0" borderId="1" xfId="0" applyFont="1" applyFill="1" applyBorder="1" applyAlignment="1">
      <alignment vertical="center" wrapText="1"/>
    </xf>
    <xf numFmtId="0" fontId="11" fillId="7" borderId="26" xfId="0" applyFont="1" applyFill="1" applyBorder="1" applyAlignment="1">
      <alignment horizontal="center" vertical="center"/>
    </xf>
    <xf numFmtId="0" fontId="11" fillId="7" borderId="27" xfId="0" applyFont="1" applyFill="1" applyBorder="1" applyAlignment="1">
      <alignment horizontal="center" vertical="center"/>
    </xf>
    <xf numFmtId="38" fontId="18" fillId="4" borderId="28" xfId="1" applyFont="1" applyFill="1" applyBorder="1" applyAlignment="1">
      <alignment horizontal="right" vertical="center"/>
    </xf>
    <xf numFmtId="38" fontId="18" fillId="4" borderId="29" xfId="1" applyFont="1" applyFill="1" applyBorder="1" applyAlignment="1">
      <alignment horizontal="right" vertical="center"/>
    </xf>
    <xf numFmtId="0" fontId="22" fillId="0" borderId="8"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22" fillId="0" borderId="78" xfId="0" applyFont="1" applyBorder="1" applyAlignment="1">
      <alignment horizontal="left" vertical="center" wrapText="1"/>
    </xf>
    <xf numFmtId="0" fontId="22" fillId="0" borderId="0" xfId="0" applyFont="1" applyBorder="1" applyAlignment="1">
      <alignment horizontal="left" vertical="center" wrapText="1"/>
    </xf>
    <xf numFmtId="0" fontId="22" fillId="0" borderId="32" xfId="0" applyFont="1" applyBorder="1" applyAlignment="1">
      <alignment horizontal="left" vertical="center" wrapText="1"/>
    </xf>
    <xf numFmtId="0" fontId="22" fillId="0" borderId="21" xfId="0" applyFont="1" applyBorder="1" applyAlignment="1">
      <alignment horizontal="left" vertical="center" wrapText="1"/>
    </xf>
    <xf numFmtId="0" fontId="22" fillId="0" borderId="24" xfId="0" applyFont="1" applyBorder="1" applyAlignment="1">
      <alignment horizontal="left" vertical="center" wrapText="1"/>
    </xf>
    <xf numFmtId="0" fontId="22" fillId="0" borderId="22" xfId="0" applyFont="1" applyBorder="1" applyAlignment="1">
      <alignment horizontal="left" vertical="center" wrapText="1"/>
    </xf>
    <xf numFmtId="0" fontId="22" fillId="6" borderId="4" xfId="0" applyFont="1" applyFill="1" applyBorder="1" applyAlignment="1">
      <alignment vertical="center" wrapText="1"/>
    </xf>
    <xf numFmtId="0" fontId="0" fillId="0" borderId="5" xfId="0" applyBorder="1" applyAlignment="1">
      <alignment vertical="center" wrapText="1"/>
    </xf>
    <xf numFmtId="0" fontId="22" fillId="0" borderId="4" xfId="0" applyFont="1" applyBorder="1" applyAlignment="1">
      <alignment horizontal="left" vertical="center" wrapText="1"/>
    </xf>
    <xf numFmtId="0" fontId="33" fillId="0" borderId="19" xfId="0" applyFont="1" applyBorder="1" applyAlignment="1">
      <alignment horizontal="left" vertical="center" wrapText="1"/>
    </xf>
    <xf numFmtId="0" fontId="33" fillId="0" borderId="5" xfId="0" applyFont="1" applyBorder="1" applyAlignment="1">
      <alignment horizontal="left" vertical="center" wrapText="1"/>
    </xf>
    <xf numFmtId="0" fontId="11" fillId="7" borderId="1" xfId="0" applyFont="1" applyFill="1" applyBorder="1" applyAlignment="1">
      <alignment horizontal="center" vertical="center" wrapText="1"/>
    </xf>
    <xf numFmtId="0" fontId="19" fillId="0" borderId="8"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78" xfId="0" applyFont="1" applyBorder="1" applyAlignment="1">
      <alignment horizontal="center" vertical="center" wrapText="1"/>
    </xf>
    <xf numFmtId="0" fontId="28" fillId="6" borderId="7" xfId="0" applyFont="1" applyFill="1" applyBorder="1" applyAlignment="1">
      <alignment horizontal="left" vertical="center" wrapText="1"/>
    </xf>
    <xf numFmtId="0" fontId="0" fillId="0" borderId="77" xfId="0" applyBorder="1" applyAlignment="1">
      <alignment horizontal="left" vertical="center" wrapText="1"/>
    </xf>
    <xf numFmtId="0" fontId="0" fillId="0" borderId="3" xfId="0" applyBorder="1" applyAlignment="1">
      <alignment horizontal="left" vertical="center" wrapText="1"/>
    </xf>
    <xf numFmtId="0" fontId="22" fillId="6" borderId="5" xfId="0" applyFont="1" applyFill="1" applyBorder="1" applyAlignment="1">
      <alignment vertical="center" wrapText="1"/>
    </xf>
    <xf numFmtId="0" fontId="18" fillId="0" borderId="4" xfId="0" applyFont="1" applyBorder="1" applyAlignment="1">
      <alignment horizontal="left" vertical="center" wrapText="1"/>
    </xf>
    <xf numFmtId="0" fontId="22" fillId="0" borderId="7" xfId="0" applyFont="1" applyBorder="1" applyAlignment="1">
      <alignment horizontal="left" vertical="center" wrapText="1"/>
    </xf>
    <xf numFmtId="0" fontId="25" fillId="0" borderId="7" xfId="0" quotePrefix="1" applyFont="1" applyFill="1" applyBorder="1" applyAlignment="1">
      <alignment horizontal="left" vertical="center"/>
    </xf>
    <xf numFmtId="0" fontId="22" fillId="6" borderId="7" xfId="0" applyFont="1" applyFill="1" applyBorder="1" applyAlignment="1">
      <alignment horizontal="left" vertical="center" wrapText="1"/>
    </xf>
    <xf numFmtId="0" fontId="11" fillId="7" borderId="4" xfId="0" applyFont="1" applyFill="1" applyBorder="1" applyAlignment="1">
      <alignment horizontal="center" vertical="center" wrapText="1"/>
    </xf>
    <xf numFmtId="0" fontId="0" fillId="0" borderId="5" xfId="0" applyBorder="1" applyAlignment="1">
      <alignment horizontal="center" vertical="center" wrapText="1"/>
    </xf>
    <xf numFmtId="0" fontId="22" fillId="6" borderId="7" xfId="0" applyFont="1" applyFill="1" applyBorder="1" applyAlignment="1">
      <alignment vertical="center" wrapText="1"/>
    </xf>
    <xf numFmtId="0" fontId="0" fillId="0" borderId="77" xfId="0" applyBorder="1" applyAlignment="1">
      <alignment vertical="center" wrapText="1"/>
    </xf>
    <xf numFmtId="0" fontId="0" fillId="0" borderId="3" xfId="0" applyBorder="1" applyAlignment="1">
      <alignment vertical="center" wrapText="1"/>
    </xf>
    <xf numFmtId="0" fontId="22" fillId="6" borderId="8" xfId="0" applyFont="1" applyFill="1" applyBorder="1" applyAlignment="1">
      <alignment vertical="center" wrapText="1"/>
    </xf>
    <xf numFmtId="0" fontId="22" fillId="6" borderId="31" xfId="0" applyFont="1" applyFill="1" applyBorder="1" applyAlignment="1">
      <alignment vertical="center" wrapText="1"/>
    </xf>
    <xf numFmtId="0" fontId="0" fillId="0" borderId="78" xfId="0" applyBorder="1" applyAlignment="1">
      <alignment vertical="center" wrapText="1"/>
    </xf>
    <xf numFmtId="0" fontId="0" fillId="0" borderId="32"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18" fillId="0" borderId="8" xfId="0" applyFont="1" applyBorder="1" applyAlignment="1">
      <alignment horizontal="left" vertical="center" wrapText="1"/>
    </xf>
    <xf numFmtId="0" fontId="33" fillId="0" borderId="30" xfId="0" applyFont="1" applyBorder="1" applyAlignment="1">
      <alignment horizontal="left" vertical="center" wrapText="1"/>
    </xf>
    <xf numFmtId="0" fontId="33" fillId="0" borderId="31" xfId="0" applyFont="1" applyBorder="1" applyAlignment="1">
      <alignment horizontal="left" vertical="center" wrapText="1"/>
    </xf>
    <xf numFmtId="0" fontId="33" fillId="0" borderId="78" xfId="0" applyFont="1" applyBorder="1" applyAlignment="1">
      <alignment horizontal="left" vertical="center" wrapText="1"/>
    </xf>
    <xf numFmtId="0" fontId="33" fillId="0" borderId="0" xfId="0" applyFont="1" applyAlignment="1">
      <alignment horizontal="left" vertical="center" wrapText="1"/>
    </xf>
    <xf numFmtId="0" fontId="33" fillId="0" borderId="32" xfId="0" applyFont="1" applyBorder="1" applyAlignment="1">
      <alignment horizontal="left" vertical="center" wrapText="1"/>
    </xf>
    <xf numFmtId="0" fontId="33" fillId="0" borderId="21" xfId="0" applyFont="1" applyBorder="1" applyAlignment="1">
      <alignment horizontal="left" vertical="center" wrapText="1"/>
    </xf>
    <xf numFmtId="0" fontId="33" fillId="0" borderId="24" xfId="0" applyFont="1" applyBorder="1" applyAlignment="1">
      <alignment horizontal="left" vertical="center" wrapText="1"/>
    </xf>
    <xf numFmtId="0" fontId="33" fillId="0" borderId="22" xfId="0" applyFont="1" applyBorder="1" applyAlignment="1">
      <alignment horizontal="left" vertical="center" wrapText="1"/>
    </xf>
    <xf numFmtId="0" fontId="29" fillId="6" borderId="7" xfId="0" applyFont="1" applyFill="1" applyBorder="1" applyAlignment="1">
      <alignment horizontal="left" vertical="center" wrapText="1"/>
    </xf>
    <xf numFmtId="0" fontId="4" fillId="6" borderId="8" xfId="0" applyFont="1" applyFill="1" applyBorder="1" applyAlignment="1">
      <alignment vertical="center" wrapText="1"/>
    </xf>
    <xf numFmtId="0" fontId="0" fillId="0" borderId="19" xfId="0" applyBorder="1" applyAlignment="1">
      <alignment vertical="center"/>
    </xf>
    <xf numFmtId="0" fontId="0" fillId="0" borderId="5" xfId="0" applyBorder="1" applyAlignment="1">
      <alignment vertical="center"/>
    </xf>
    <xf numFmtId="0" fontId="4" fillId="6" borderId="4" xfId="0" applyFont="1" applyFill="1" applyBorder="1" applyAlignment="1">
      <alignment vertical="center" wrapText="1"/>
    </xf>
    <xf numFmtId="0" fontId="12" fillId="2" borderId="0" xfId="0" applyFont="1" applyFill="1" applyAlignment="1">
      <alignment vertical="center"/>
    </xf>
    <xf numFmtId="0" fontId="10" fillId="2" borderId="0" xfId="0" applyFont="1" applyFill="1" applyAlignment="1">
      <alignment horizontal="right" vertical="center"/>
    </xf>
    <xf numFmtId="0" fontId="12" fillId="2" borderId="0" xfId="0" applyFont="1" applyFill="1" applyAlignment="1">
      <alignment horizontal="right" vertical="center"/>
    </xf>
    <xf numFmtId="0" fontId="4" fillId="6" borderId="31" xfId="0" applyFont="1" applyFill="1" applyBorder="1" applyAlignment="1">
      <alignment vertical="center" wrapText="1"/>
    </xf>
    <xf numFmtId="0" fontId="37" fillId="0" borderId="35" xfId="0" applyFont="1" applyBorder="1" applyAlignment="1">
      <alignment vertical="center" wrapText="1"/>
    </xf>
    <xf numFmtId="0" fontId="37" fillId="0" borderId="43" xfId="0" applyFont="1" applyBorder="1" applyAlignment="1">
      <alignment vertical="center" wrapText="1"/>
    </xf>
    <xf numFmtId="0" fontId="37" fillId="0" borderId="39"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1529365</xdr:colOff>
      <xdr:row>55</xdr:row>
      <xdr:rowOff>2899751</xdr:rowOff>
    </xdr:from>
    <xdr:to>
      <xdr:col>9</xdr:col>
      <xdr:colOff>6183786</xdr:colOff>
      <xdr:row>55</xdr:row>
      <xdr:rowOff>4861498</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31693" y="40747941"/>
          <a:ext cx="4654421" cy="19617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647700</xdr:colOff>
      <xdr:row>0</xdr:row>
      <xdr:rowOff>0</xdr:rowOff>
    </xdr:from>
    <xdr:to>
      <xdr:col>11</xdr:col>
      <xdr:colOff>447675</xdr:colOff>
      <xdr:row>21</xdr:row>
      <xdr:rowOff>159388</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0" y="0"/>
          <a:ext cx="6410325" cy="3759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bu\Co-Work\Users\hemmi\AppData\Roaming\Microsoft\Excel\MRV&#26041;&#27861;&#35542;_&#39640;&#24615;&#33021;&#24037;&#26989;&#28809;_&#31639;&#23450;&#12484;&#12540;&#12523;_PDD&#29992;_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J_summary"/>
      <sheetName val="contact_info"/>
      <sheetName val="1-1_Exist_default_input"/>
      <sheetName val="1-2_Exist_default_result"/>
      <sheetName val="2-1_Exist_spesific_input"/>
      <sheetName val="2-2_Exist_spesific_result"/>
      <sheetName val="3-1_Green_default_input"/>
      <sheetName val="3-2Green_default_result"/>
      <sheetName val="4-1_Green_spesific_input"/>
      <sheetName val="4-2_Green_spesific_result"/>
    </sheetNames>
    <sheetDataSet>
      <sheetData sheetId="0" refreshError="1"/>
      <sheetData sheetId="1" refreshError="1"/>
      <sheetData sheetId="2"/>
      <sheetData sheetId="3">
        <row r="22">
          <cell r="C22" t="str">
            <v>LPG</v>
          </cell>
        </row>
        <row r="23">
          <cell r="C23" t="str">
            <v>Natural gas</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tabSelected="1" view="pageBreakPreview" zoomScale="75" zoomScaleNormal="78" zoomScaleSheetLayoutView="75" workbookViewId="0">
      <selection activeCell="H58" sqref="H58"/>
    </sheetView>
  </sheetViews>
  <sheetFormatPr defaultRowHeight="14.25" x14ac:dyDescent="0.15"/>
  <cols>
    <col min="1" max="1" width="3.625" style="1" customWidth="1"/>
    <col min="2" max="2" width="14.25" style="1" customWidth="1"/>
    <col min="3" max="3" width="16.5" style="1" customWidth="1"/>
    <col min="4" max="4" width="30" style="1" customWidth="1"/>
    <col min="5" max="5" width="11.5" style="1" customWidth="1"/>
    <col min="6" max="6" width="14.125" style="1" customWidth="1"/>
    <col min="7" max="7" width="12.5" style="1" customWidth="1"/>
    <col min="8" max="8" width="14.875" style="1" customWidth="1"/>
    <col min="9" max="9" width="17.875" style="1" customWidth="1"/>
    <col min="10" max="10" width="95.25" style="1" customWidth="1"/>
    <col min="11" max="11" width="14.75" style="1" customWidth="1"/>
    <col min="12" max="12" width="13.875" style="1" customWidth="1"/>
    <col min="13" max="16384" width="9" style="1"/>
  </cols>
  <sheetData>
    <row r="1" spans="1:12" ht="18" customHeight="1" x14ac:dyDescent="0.15">
      <c r="L1" s="48" t="s">
        <v>43</v>
      </c>
    </row>
    <row r="2" spans="1:12" ht="27.75" customHeight="1" x14ac:dyDescent="0.15">
      <c r="A2" s="62" t="s">
        <v>44</v>
      </c>
      <c r="B2" s="44"/>
      <c r="C2" s="44"/>
      <c r="D2" s="44"/>
      <c r="E2" s="44"/>
      <c r="F2" s="44"/>
      <c r="G2" s="44"/>
      <c r="H2" s="44"/>
      <c r="I2" s="44"/>
      <c r="J2" s="44"/>
      <c r="K2" s="44"/>
      <c r="L2" s="47"/>
    </row>
    <row r="3" spans="1:12" x14ac:dyDescent="0.15">
      <c r="A3" s="1" t="s">
        <v>361</v>
      </c>
    </row>
    <row r="4" spans="1:12" ht="18.75" customHeight="1" x14ac:dyDescent="0.15">
      <c r="A4" s="63" t="s">
        <v>47</v>
      </c>
      <c r="B4" s="10"/>
    </row>
    <row r="5" spans="1:12" ht="18.75" customHeight="1" x14ac:dyDescent="0.15">
      <c r="A5" s="10"/>
      <c r="B5" s="124" t="s">
        <v>16</v>
      </c>
      <c r="C5" s="124" t="s">
        <v>17</v>
      </c>
      <c r="D5" s="286" t="s">
        <v>18</v>
      </c>
      <c r="E5" s="287"/>
      <c r="F5" s="124" t="s">
        <v>19</v>
      </c>
      <c r="G5" s="124" t="s">
        <v>20</v>
      </c>
      <c r="H5" s="124" t="s">
        <v>21</v>
      </c>
      <c r="I5" s="124" t="s">
        <v>22</v>
      </c>
      <c r="J5" s="124" t="s">
        <v>23</v>
      </c>
      <c r="K5" s="124" t="s">
        <v>24</v>
      </c>
      <c r="L5" s="124" t="s">
        <v>25</v>
      </c>
    </row>
    <row r="6" spans="1:12" s="42" customFormat="1" ht="39" customHeight="1" x14ac:dyDescent="0.15">
      <c r="B6" s="124" t="s">
        <v>26</v>
      </c>
      <c r="C6" s="124" t="s">
        <v>27</v>
      </c>
      <c r="D6" s="286" t="s">
        <v>28</v>
      </c>
      <c r="E6" s="287"/>
      <c r="F6" s="124" t="s">
        <v>29</v>
      </c>
      <c r="G6" s="124" t="s">
        <v>4</v>
      </c>
      <c r="H6" s="124" t="s">
        <v>30</v>
      </c>
      <c r="I6" s="124" t="s">
        <v>31</v>
      </c>
      <c r="J6" s="124" t="s">
        <v>32</v>
      </c>
      <c r="K6" s="124" t="s">
        <v>33</v>
      </c>
      <c r="L6" s="124" t="s">
        <v>34</v>
      </c>
    </row>
    <row r="7" spans="1:12" s="42" customFormat="1" ht="52.5" customHeight="1" x14ac:dyDescent="0.15">
      <c r="B7" s="66"/>
      <c r="C7" s="278" t="s">
        <v>207</v>
      </c>
      <c r="D7" s="288" t="s">
        <v>359</v>
      </c>
      <c r="E7" s="137" t="s">
        <v>210</v>
      </c>
      <c r="F7" s="119">
        <v>127</v>
      </c>
      <c r="G7" s="110" t="s">
        <v>89</v>
      </c>
      <c r="H7" s="244" t="s">
        <v>39</v>
      </c>
      <c r="I7" s="241" t="s">
        <v>137</v>
      </c>
      <c r="J7" s="241" t="s">
        <v>136</v>
      </c>
      <c r="K7" s="241" t="s">
        <v>136</v>
      </c>
      <c r="L7" s="241"/>
    </row>
    <row r="8" spans="1:12" s="42" customFormat="1" ht="54" customHeight="1" x14ac:dyDescent="0.15">
      <c r="B8" s="66"/>
      <c r="C8" s="279"/>
      <c r="D8" s="289"/>
      <c r="E8" s="137" t="s">
        <v>211</v>
      </c>
      <c r="F8" s="119">
        <v>127</v>
      </c>
      <c r="G8" s="110" t="s">
        <v>89</v>
      </c>
      <c r="H8" s="245"/>
      <c r="I8" s="251"/>
      <c r="J8" s="251"/>
      <c r="K8" s="242"/>
      <c r="L8" s="242"/>
    </row>
    <row r="9" spans="1:12" s="42" customFormat="1" ht="54" customHeight="1" x14ac:dyDescent="0.15">
      <c r="B9" s="66"/>
      <c r="C9" s="279"/>
      <c r="D9" s="289"/>
      <c r="E9" s="137" t="s">
        <v>212</v>
      </c>
      <c r="F9" s="119">
        <v>127</v>
      </c>
      <c r="G9" s="110" t="s">
        <v>89</v>
      </c>
      <c r="H9" s="245"/>
      <c r="I9" s="251"/>
      <c r="J9" s="251"/>
      <c r="K9" s="243"/>
      <c r="L9" s="243"/>
    </row>
    <row r="10" spans="1:12" s="42" customFormat="1" ht="54" customHeight="1" x14ac:dyDescent="0.15">
      <c r="B10" s="66"/>
      <c r="C10" s="279"/>
      <c r="D10" s="289"/>
      <c r="E10" s="137" t="s">
        <v>213</v>
      </c>
      <c r="F10" s="119">
        <v>127</v>
      </c>
      <c r="G10" s="110" t="s">
        <v>89</v>
      </c>
      <c r="H10" s="245"/>
      <c r="I10" s="251"/>
      <c r="J10" s="251"/>
      <c r="K10" s="243"/>
      <c r="L10" s="243"/>
    </row>
    <row r="11" spans="1:12" s="42" customFormat="1" ht="54" customHeight="1" x14ac:dyDescent="0.15">
      <c r="B11" s="66"/>
      <c r="C11" s="279"/>
      <c r="D11" s="289"/>
      <c r="E11" s="137" t="s">
        <v>214</v>
      </c>
      <c r="F11" s="119">
        <v>127</v>
      </c>
      <c r="G11" s="110" t="s">
        <v>89</v>
      </c>
      <c r="H11" s="245"/>
      <c r="I11" s="251"/>
      <c r="J11" s="251"/>
      <c r="K11" s="243"/>
      <c r="L11" s="243"/>
    </row>
    <row r="12" spans="1:12" s="42" customFormat="1" ht="54" customHeight="1" x14ac:dyDescent="0.15">
      <c r="B12" s="66"/>
      <c r="C12" s="279"/>
      <c r="D12" s="289"/>
      <c r="E12" s="137" t="s">
        <v>215</v>
      </c>
      <c r="F12" s="119">
        <v>127</v>
      </c>
      <c r="G12" s="110" t="s">
        <v>89</v>
      </c>
      <c r="H12" s="245"/>
      <c r="I12" s="251"/>
      <c r="J12" s="251"/>
      <c r="K12" s="243"/>
      <c r="L12" s="243"/>
    </row>
    <row r="13" spans="1:12" s="42" customFormat="1" ht="54" customHeight="1" x14ac:dyDescent="0.15">
      <c r="B13" s="66"/>
      <c r="C13" s="279"/>
      <c r="D13" s="289"/>
      <c r="E13" s="137" t="s">
        <v>216</v>
      </c>
      <c r="F13" s="119">
        <v>127</v>
      </c>
      <c r="G13" s="110" t="s">
        <v>89</v>
      </c>
      <c r="H13" s="245"/>
      <c r="I13" s="251"/>
      <c r="J13" s="251"/>
      <c r="K13" s="242"/>
      <c r="L13" s="242"/>
    </row>
    <row r="14" spans="1:12" s="42" customFormat="1" ht="54" customHeight="1" x14ac:dyDescent="0.15">
      <c r="B14" s="66"/>
      <c r="C14" s="279"/>
      <c r="D14" s="289"/>
      <c r="E14" s="137" t="s">
        <v>217</v>
      </c>
      <c r="F14" s="119">
        <v>43</v>
      </c>
      <c r="G14" s="110" t="s">
        <v>89</v>
      </c>
      <c r="H14" s="245"/>
      <c r="I14" s="251"/>
      <c r="J14" s="251"/>
      <c r="K14" s="243"/>
      <c r="L14" s="243"/>
    </row>
    <row r="15" spans="1:12" s="42" customFormat="1" ht="54" customHeight="1" x14ac:dyDescent="0.15">
      <c r="B15" s="66"/>
      <c r="C15" s="279"/>
      <c r="D15" s="289"/>
      <c r="E15" s="137" t="s">
        <v>218</v>
      </c>
      <c r="F15" s="119">
        <v>43</v>
      </c>
      <c r="G15" s="110" t="s">
        <v>89</v>
      </c>
      <c r="H15" s="245"/>
      <c r="I15" s="251"/>
      <c r="J15" s="251"/>
      <c r="K15" s="243"/>
      <c r="L15" s="243"/>
    </row>
    <row r="16" spans="1:12" s="42" customFormat="1" ht="54" customHeight="1" x14ac:dyDescent="0.15">
      <c r="B16" s="66"/>
      <c r="C16" s="279"/>
      <c r="D16" s="289"/>
      <c r="E16" s="137" t="s">
        <v>219</v>
      </c>
      <c r="F16" s="119">
        <v>43</v>
      </c>
      <c r="G16" s="110" t="s">
        <v>89</v>
      </c>
      <c r="H16" s="245"/>
      <c r="I16" s="251"/>
      <c r="J16" s="251"/>
      <c r="K16" s="243"/>
      <c r="L16" s="243"/>
    </row>
    <row r="17" spans="2:12" s="42" customFormat="1" ht="54" customHeight="1" x14ac:dyDescent="0.15">
      <c r="B17" s="66"/>
      <c r="C17" s="279"/>
      <c r="D17" s="289"/>
      <c r="E17" s="137" t="s">
        <v>220</v>
      </c>
      <c r="F17" s="119">
        <v>43</v>
      </c>
      <c r="G17" s="110" t="s">
        <v>89</v>
      </c>
      <c r="H17" s="245"/>
      <c r="I17" s="251"/>
      <c r="J17" s="251"/>
      <c r="K17" s="243"/>
      <c r="L17" s="243"/>
    </row>
    <row r="18" spans="2:12" s="42" customFormat="1" ht="54" customHeight="1" x14ac:dyDescent="0.15">
      <c r="B18" s="66"/>
      <c r="C18" s="280"/>
      <c r="D18" s="290"/>
      <c r="E18" s="137" t="s">
        <v>221</v>
      </c>
      <c r="F18" s="119">
        <v>200</v>
      </c>
      <c r="G18" s="110" t="s">
        <v>89</v>
      </c>
      <c r="H18" s="245"/>
      <c r="I18" s="251"/>
      <c r="J18" s="251"/>
      <c r="K18" s="243"/>
      <c r="L18" s="243"/>
    </row>
    <row r="19" spans="2:12" s="42" customFormat="1" ht="65.25" customHeight="1" x14ac:dyDescent="0.15">
      <c r="B19" s="66"/>
      <c r="C19" s="278" t="s">
        <v>208</v>
      </c>
      <c r="D19" s="288" t="s">
        <v>222</v>
      </c>
      <c r="E19" s="137" t="s">
        <v>210</v>
      </c>
      <c r="F19" s="67">
        <v>20</v>
      </c>
      <c r="G19" s="110" t="s">
        <v>140</v>
      </c>
      <c r="H19" s="244" t="s">
        <v>39</v>
      </c>
      <c r="I19" s="241" t="s">
        <v>139</v>
      </c>
      <c r="J19" s="241" t="s">
        <v>136</v>
      </c>
      <c r="K19" s="241" t="s">
        <v>136</v>
      </c>
      <c r="L19" s="241"/>
    </row>
    <row r="20" spans="2:12" s="42" customFormat="1" ht="66.75" customHeight="1" x14ac:dyDescent="0.15">
      <c r="B20" s="66"/>
      <c r="C20" s="279"/>
      <c r="D20" s="289"/>
      <c r="E20" s="137" t="s">
        <v>211</v>
      </c>
      <c r="F20" s="67">
        <v>20</v>
      </c>
      <c r="G20" s="110" t="s">
        <v>140</v>
      </c>
      <c r="H20" s="245"/>
      <c r="I20" s="251"/>
      <c r="J20" s="251"/>
      <c r="K20" s="242"/>
      <c r="L20" s="242"/>
    </row>
    <row r="21" spans="2:12" s="42" customFormat="1" ht="65.25" customHeight="1" x14ac:dyDescent="0.15">
      <c r="B21" s="66"/>
      <c r="C21" s="279"/>
      <c r="D21" s="289"/>
      <c r="E21" s="137" t="s">
        <v>212</v>
      </c>
      <c r="F21" s="67">
        <v>20</v>
      </c>
      <c r="G21" s="110" t="s">
        <v>140</v>
      </c>
      <c r="H21" s="245"/>
      <c r="I21" s="251"/>
      <c r="J21" s="251"/>
      <c r="K21" s="243"/>
      <c r="L21" s="243"/>
    </row>
    <row r="22" spans="2:12" s="42" customFormat="1" ht="66.75" customHeight="1" x14ac:dyDescent="0.15">
      <c r="B22" s="66"/>
      <c r="C22" s="279"/>
      <c r="D22" s="289"/>
      <c r="E22" s="137" t="s">
        <v>213</v>
      </c>
      <c r="F22" s="67">
        <v>20</v>
      </c>
      <c r="G22" s="110" t="s">
        <v>140</v>
      </c>
      <c r="H22" s="245"/>
      <c r="I22" s="251"/>
      <c r="J22" s="251"/>
      <c r="K22" s="243"/>
      <c r="L22" s="243"/>
    </row>
    <row r="23" spans="2:12" s="42" customFormat="1" ht="65.25" customHeight="1" x14ac:dyDescent="0.15">
      <c r="B23" s="66"/>
      <c r="C23" s="279"/>
      <c r="D23" s="289"/>
      <c r="E23" s="137" t="s">
        <v>214</v>
      </c>
      <c r="F23" s="67">
        <v>20</v>
      </c>
      <c r="G23" s="110" t="s">
        <v>140</v>
      </c>
      <c r="H23" s="245"/>
      <c r="I23" s="251"/>
      <c r="J23" s="251"/>
      <c r="K23" s="243"/>
      <c r="L23" s="243"/>
    </row>
    <row r="24" spans="2:12" s="42" customFormat="1" ht="66.75" customHeight="1" x14ac:dyDescent="0.15">
      <c r="B24" s="66"/>
      <c r="C24" s="279"/>
      <c r="D24" s="289"/>
      <c r="E24" s="137" t="s">
        <v>215</v>
      </c>
      <c r="F24" s="67">
        <v>20</v>
      </c>
      <c r="G24" s="110" t="s">
        <v>140</v>
      </c>
      <c r="H24" s="245"/>
      <c r="I24" s="251"/>
      <c r="J24" s="251"/>
      <c r="K24" s="243"/>
      <c r="L24" s="243"/>
    </row>
    <row r="25" spans="2:12" s="42" customFormat="1" ht="65.25" customHeight="1" x14ac:dyDescent="0.15">
      <c r="B25" s="66"/>
      <c r="C25" s="279"/>
      <c r="D25" s="289"/>
      <c r="E25" s="137" t="s">
        <v>216</v>
      </c>
      <c r="F25" s="67">
        <v>20</v>
      </c>
      <c r="G25" s="110" t="s">
        <v>140</v>
      </c>
      <c r="H25" s="245"/>
      <c r="I25" s="251"/>
      <c r="J25" s="251"/>
      <c r="K25" s="242"/>
      <c r="L25" s="242"/>
    </row>
    <row r="26" spans="2:12" s="42" customFormat="1" ht="66.75" customHeight="1" x14ac:dyDescent="0.15">
      <c r="B26" s="66"/>
      <c r="C26" s="279"/>
      <c r="D26" s="289"/>
      <c r="E26" s="137" t="s">
        <v>217</v>
      </c>
      <c r="F26" s="67">
        <v>20</v>
      </c>
      <c r="G26" s="110" t="s">
        <v>140</v>
      </c>
      <c r="H26" s="245"/>
      <c r="I26" s="251"/>
      <c r="J26" s="251"/>
      <c r="K26" s="243"/>
      <c r="L26" s="243"/>
    </row>
    <row r="27" spans="2:12" s="42" customFormat="1" ht="65.25" customHeight="1" x14ac:dyDescent="0.15">
      <c r="B27" s="66"/>
      <c r="C27" s="279"/>
      <c r="D27" s="289"/>
      <c r="E27" s="137" t="s">
        <v>218</v>
      </c>
      <c r="F27" s="67">
        <v>20</v>
      </c>
      <c r="G27" s="110" t="s">
        <v>140</v>
      </c>
      <c r="H27" s="245"/>
      <c r="I27" s="251"/>
      <c r="J27" s="251"/>
      <c r="K27" s="243"/>
      <c r="L27" s="243"/>
    </row>
    <row r="28" spans="2:12" s="42" customFormat="1" ht="66.75" customHeight="1" x14ac:dyDescent="0.15">
      <c r="B28" s="66"/>
      <c r="C28" s="279"/>
      <c r="D28" s="289"/>
      <c r="E28" s="137" t="s">
        <v>219</v>
      </c>
      <c r="F28" s="67">
        <v>20</v>
      </c>
      <c r="G28" s="110" t="s">
        <v>140</v>
      </c>
      <c r="H28" s="245"/>
      <c r="I28" s="251"/>
      <c r="J28" s="251"/>
      <c r="K28" s="243"/>
      <c r="L28" s="243"/>
    </row>
    <row r="29" spans="2:12" s="42" customFormat="1" ht="65.25" customHeight="1" x14ac:dyDescent="0.15">
      <c r="B29" s="66"/>
      <c r="C29" s="279"/>
      <c r="D29" s="289"/>
      <c r="E29" s="137" t="s">
        <v>220</v>
      </c>
      <c r="F29" s="67">
        <v>20</v>
      </c>
      <c r="G29" s="110" t="s">
        <v>140</v>
      </c>
      <c r="H29" s="245"/>
      <c r="I29" s="251"/>
      <c r="J29" s="251"/>
      <c r="K29" s="243"/>
      <c r="L29" s="243"/>
    </row>
    <row r="30" spans="2:12" s="42" customFormat="1" ht="66.75" customHeight="1" x14ac:dyDescent="0.15">
      <c r="B30" s="66"/>
      <c r="C30" s="280"/>
      <c r="D30" s="290"/>
      <c r="E30" s="137" t="s">
        <v>221</v>
      </c>
      <c r="F30" s="67">
        <v>20</v>
      </c>
      <c r="G30" s="110" t="s">
        <v>140</v>
      </c>
      <c r="H30" s="245"/>
      <c r="I30" s="252"/>
      <c r="J30" s="251"/>
      <c r="K30" s="243"/>
      <c r="L30" s="243"/>
    </row>
    <row r="31" spans="2:12" s="42" customFormat="1" ht="60" customHeight="1" x14ac:dyDescent="0.15">
      <c r="B31" s="66"/>
      <c r="C31" s="306" t="s">
        <v>209</v>
      </c>
      <c r="D31" s="285" t="s">
        <v>223</v>
      </c>
      <c r="E31" s="137" t="s">
        <v>210</v>
      </c>
      <c r="F31" s="73">
        <v>0</v>
      </c>
      <c r="G31" s="79" t="s">
        <v>51</v>
      </c>
      <c r="H31" s="244" t="s">
        <v>39</v>
      </c>
      <c r="I31" s="241" t="s">
        <v>362</v>
      </c>
      <c r="J31" s="241" t="s">
        <v>363</v>
      </c>
      <c r="K31" s="241" t="s">
        <v>59</v>
      </c>
      <c r="L31" s="249"/>
    </row>
    <row r="32" spans="2:12" s="42" customFormat="1" ht="60" customHeight="1" x14ac:dyDescent="0.15">
      <c r="B32" s="66"/>
      <c r="C32" s="279"/>
      <c r="D32" s="279"/>
      <c r="E32" s="137" t="s">
        <v>211</v>
      </c>
      <c r="F32" s="73">
        <v>0</v>
      </c>
      <c r="G32" s="79" t="s">
        <v>51</v>
      </c>
      <c r="H32" s="245"/>
      <c r="I32" s="246"/>
      <c r="J32" s="243"/>
      <c r="K32" s="242"/>
      <c r="L32" s="250"/>
    </row>
    <row r="33" spans="2:12" s="42" customFormat="1" ht="60" customHeight="1" x14ac:dyDescent="0.15">
      <c r="B33" s="66"/>
      <c r="C33" s="279"/>
      <c r="D33" s="279"/>
      <c r="E33" s="137" t="s">
        <v>212</v>
      </c>
      <c r="F33" s="73">
        <v>0</v>
      </c>
      <c r="G33" s="79" t="s">
        <v>51</v>
      </c>
      <c r="H33" s="245"/>
      <c r="I33" s="247"/>
      <c r="J33" s="243"/>
      <c r="K33" s="243"/>
      <c r="L33" s="245"/>
    </row>
    <row r="34" spans="2:12" s="42" customFormat="1" ht="60" customHeight="1" x14ac:dyDescent="0.15">
      <c r="B34" s="66"/>
      <c r="C34" s="279"/>
      <c r="D34" s="279"/>
      <c r="E34" s="137" t="s">
        <v>213</v>
      </c>
      <c r="F34" s="73">
        <v>0</v>
      </c>
      <c r="G34" s="79" t="s">
        <v>51</v>
      </c>
      <c r="H34" s="245"/>
      <c r="I34" s="247"/>
      <c r="J34" s="243"/>
      <c r="K34" s="243"/>
      <c r="L34" s="245"/>
    </row>
    <row r="35" spans="2:12" s="42" customFormat="1" ht="60" customHeight="1" x14ac:dyDescent="0.15">
      <c r="B35" s="66"/>
      <c r="C35" s="279"/>
      <c r="D35" s="279"/>
      <c r="E35" s="137" t="s">
        <v>214</v>
      </c>
      <c r="F35" s="73">
        <v>0</v>
      </c>
      <c r="G35" s="79" t="s">
        <v>51</v>
      </c>
      <c r="H35" s="245"/>
      <c r="I35" s="247"/>
      <c r="J35" s="243"/>
      <c r="K35" s="243"/>
      <c r="L35" s="245"/>
    </row>
    <row r="36" spans="2:12" s="42" customFormat="1" ht="60" customHeight="1" x14ac:dyDescent="0.15">
      <c r="B36" s="66"/>
      <c r="C36" s="279"/>
      <c r="D36" s="279"/>
      <c r="E36" s="137" t="s">
        <v>215</v>
      </c>
      <c r="F36" s="73">
        <v>0</v>
      </c>
      <c r="G36" s="79" t="s">
        <v>51</v>
      </c>
      <c r="H36" s="245"/>
      <c r="I36" s="247"/>
      <c r="J36" s="243"/>
      <c r="K36" s="243"/>
      <c r="L36" s="245"/>
    </row>
    <row r="37" spans="2:12" s="42" customFormat="1" ht="60" customHeight="1" x14ac:dyDescent="0.15">
      <c r="B37" s="66"/>
      <c r="C37" s="279"/>
      <c r="D37" s="279"/>
      <c r="E37" s="137" t="s">
        <v>216</v>
      </c>
      <c r="F37" s="73">
        <v>0</v>
      </c>
      <c r="G37" s="79" t="s">
        <v>51</v>
      </c>
      <c r="H37" s="245"/>
      <c r="I37" s="247"/>
      <c r="J37" s="243"/>
      <c r="K37" s="243"/>
      <c r="L37" s="245"/>
    </row>
    <row r="38" spans="2:12" s="42" customFormat="1" ht="60" customHeight="1" x14ac:dyDescent="0.15">
      <c r="B38" s="66"/>
      <c r="C38" s="279"/>
      <c r="D38" s="279"/>
      <c r="E38" s="137" t="s">
        <v>217</v>
      </c>
      <c r="F38" s="73">
        <v>0</v>
      </c>
      <c r="G38" s="79" t="s">
        <v>51</v>
      </c>
      <c r="H38" s="245"/>
      <c r="I38" s="247"/>
      <c r="J38" s="243"/>
      <c r="K38" s="243"/>
      <c r="L38" s="245"/>
    </row>
    <row r="39" spans="2:12" s="42" customFormat="1" ht="60" customHeight="1" x14ac:dyDescent="0.15">
      <c r="B39" s="66"/>
      <c r="C39" s="279"/>
      <c r="D39" s="279"/>
      <c r="E39" s="137" t="s">
        <v>218</v>
      </c>
      <c r="F39" s="73">
        <v>0</v>
      </c>
      <c r="G39" s="79" t="s">
        <v>51</v>
      </c>
      <c r="H39" s="245"/>
      <c r="I39" s="247"/>
      <c r="J39" s="243"/>
      <c r="K39" s="243"/>
      <c r="L39" s="245"/>
    </row>
    <row r="40" spans="2:12" s="42" customFormat="1" ht="60" customHeight="1" x14ac:dyDescent="0.15">
      <c r="B40" s="66"/>
      <c r="C40" s="279"/>
      <c r="D40" s="279"/>
      <c r="E40" s="137" t="s">
        <v>219</v>
      </c>
      <c r="F40" s="73">
        <v>0</v>
      </c>
      <c r="G40" s="79" t="s">
        <v>51</v>
      </c>
      <c r="H40" s="245"/>
      <c r="I40" s="247"/>
      <c r="J40" s="243"/>
      <c r="K40" s="243"/>
      <c r="L40" s="245"/>
    </row>
    <row r="41" spans="2:12" s="42" customFormat="1" ht="60" customHeight="1" x14ac:dyDescent="0.15">
      <c r="B41" s="66"/>
      <c r="C41" s="279"/>
      <c r="D41" s="279"/>
      <c r="E41" s="137" t="s">
        <v>220</v>
      </c>
      <c r="F41" s="73">
        <v>0</v>
      </c>
      <c r="G41" s="79" t="s">
        <v>51</v>
      </c>
      <c r="H41" s="245"/>
      <c r="I41" s="247"/>
      <c r="J41" s="243"/>
      <c r="K41" s="243"/>
      <c r="L41" s="245"/>
    </row>
    <row r="42" spans="2:12" s="42" customFormat="1" ht="60" customHeight="1" x14ac:dyDescent="0.15">
      <c r="B42" s="66"/>
      <c r="C42" s="280"/>
      <c r="D42" s="280"/>
      <c r="E42" s="137" t="s">
        <v>221</v>
      </c>
      <c r="F42" s="73">
        <v>0</v>
      </c>
      <c r="G42" s="79" t="s">
        <v>51</v>
      </c>
      <c r="H42" s="245"/>
      <c r="I42" s="247"/>
      <c r="J42" s="248"/>
      <c r="K42" s="243"/>
      <c r="L42" s="245"/>
    </row>
    <row r="43" spans="2:12" s="42" customFormat="1" ht="50.1" customHeight="1" x14ac:dyDescent="0.15">
      <c r="B43" s="66"/>
      <c r="C43" s="285" t="s">
        <v>383</v>
      </c>
      <c r="D43" s="285" t="s">
        <v>364</v>
      </c>
      <c r="E43" s="137" t="s">
        <v>210</v>
      </c>
      <c r="F43" s="73">
        <v>4348</v>
      </c>
      <c r="G43" s="79" t="s">
        <v>58</v>
      </c>
      <c r="H43" s="244" t="s">
        <v>39</v>
      </c>
      <c r="I43" s="241" t="s">
        <v>79</v>
      </c>
      <c r="J43" s="283" t="s">
        <v>365</v>
      </c>
      <c r="K43" s="283" t="s">
        <v>106</v>
      </c>
      <c r="L43" s="284"/>
    </row>
    <row r="44" spans="2:12" s="42" customFormat="1" ht="50.1" customHeight="1" x14ac:dyDescent="0.15">
      <c r="B44" s="66"/>
      <c r="C44" s="279"/>
      <c r="D44" s="279"/>
      <c r="E44" s="137" t="s">
        <v>211</v>
      </c>
      <c r="F44" s="73">
        <v>4348</v>
      </c>
      <c r="G44" s="79" t="s">
        <v>58</v>
      </c>
      <c r="H44" s="245"/>
      <c r="I44" s="246"/>
      <c r="J44" s="242"/>
      <c r="K44" s="250"/>
      <c r="L44" s="250"/>
    </row>
    <row r="45" spans="2:12" s="42" customFormat="1" ht="50.1" customHeight="1" x14ac:dyDescent="0.15">
      <c r="B45" s="66"/>
      <c r="C45" s="279"/>
      <c r="D45" s="279"/>
      <c r="E45" s="137" t="s">
        <v>212</v>
      </c>
      <c r="F45" s="73">
        <v>4348</v>
      </c>
      <c r="G45" s="79" t="s">
        <v>58</v>
      </c>
      <c r="H45" s="245"/>
      <c r="I45" s="247"/>
      <c r="J45" s="243"/>
      <c r="K45" s="245"/>
      <c r="L45" s="245"/>
    </row>
    <row r="46" spans="2:12" s="42" customFormat="1" ht="50.1" customHeight="1" x14ac:dyDescent="0.15">
      <c r="B46" s="66"/>
      <c r="C46" s="279"/>
      <c r="D46" s="279"/>
      <c r="E46" s="137" t="s">
        <v>213</v>
      </c>
      <c r="F46" s="73">
        <v>4348</v>
      </c>
      <c r="G46" s="79" t="s">
        <v>58</v>
      </c>
      <c r="H46" s="245"/>
      <c r="I46" s="247"/>
      <c r="J46" s="243"/>
      <c r="K46" s="245"/>
      <c r="L46" s="245"/>
    </row>
    <row r="47" spans="2:12" s="42" customFormat="1" ht="50.1" customHeight="1" x14ac:dyDescent="0.15">
      <c r="B47" s="66"/>
      <c r="C47" s="279"/>
      <c r="D47" s="279"/>
      <c r="E47" s="137" t="s">
        <v>214</v>
      </c>
      <c r="F47" s="73">
        <v>4348</v>
      </c>
      <c r="G47" s="79" t="s">
        <v>58</v>
      </c>
      <c r="H47" s="245"/>
      <c r="I47" s="247"/>
      <c r="J47" s="243"/>
      <c r="K47" s="245"/>
      <c r="L47" s="245"/>
    </row>
    <row r="48" spans="2:12" s="42" customFormat="1" ht="50.1" customHeight="1" x14ac:dyDescent="0.15">
      <c r="B48" s="66"/>
      <c r="C48" s="279"/>
      <c r="D48" s="279"/>
      <c r="E48" s="137" t="s">
        <v>215</v>
      </c>
      <c r="F48" s="73">
        <v>4348</v>
      </c>
      <c r="G48" s="79" t="s">
        <v>58</v>
      </c>
      <c r="H48" s="245"/>
      <c r="I48" s="247"/>
      <c r="J48" s="243"/>
      <c r="K48" s="245"/>
      <c r="L48" s="245"/>
    </row>
    <row r="49" spans="1:12" s="42" customFormat="1" ht="50.1" customHeight="1" x14ac:dyDescent="0.15">
      <c r="B49" s="66"/>
      <c r="C49" s="279"/>
      <c r="D49" s="279"/>
      <c r="E49" s="137" t="s">
        <v>216</v>
      </c>
      <c r="F49" s="73">
        <v>4348</v>
      </c>
      <c r="G49" s="79" t="s">
        <v>58</v>
      </c>
      <c r="H49" s="245"/>
      <c r="I49" s="247"/>
      <c r="J49" s="243"/>
      <c r="K49" s="245"/>
      <c r="L49" s="245"/>
    </row>
    <row r="50" spans="1:12" s="42" customFormat="1" ht="50.1" customHeight="1" x14ac:dyDescent="0.15">
      <c r="B50" s="66"/>
      <c r="C50" s="279"/>
      <c r="D50" s="279"/>
      <c r="E50" s="137" t="s">
        <v>217</v>
      </c>
      <c r="F50" s="73">
        <v>6070</v>
      </c>
      <c r="G50" s="79" t="s">
        <v>58</v>
      </c>
      <c r="H50" s="245"/>
      <c r="I50" s="247"/>
      <c r="J50" s="243"/>
      <c r="K50" s="245"/>
      <c r="L50" s="245"/>
    </row>
    <row r="51" spans="1:12" s="42" customFormat="1" ht="50.1" customHeight="1" x14ac:dyDescent="0.15">
      <c r="B51" s="66"/>
      <c r="C51" s="279"/>
      <c r="D51" s="279"/>
      <c r="E51" s="137" t="s">
        <v>218</v>
      </c>
      <c r="F51" s="73">
        <v>6070</v>
      </c>
      <c r="G51" s="79" t="s">
        <v>58</v>
      </c>
      <c r="H51" s="245"/>
      <c r="I51" s="247"/>
      <c r="J51" s="243"/>
      <c r="K51" s="245"/>
      <c r="L51" s="245"/>
    </row>
    <row r="52" spans="1:12" s="42" customFormat="1" ht="50.1" customHeight="1" x14ac:dyDescent="0.15">
      <c r="B52" s="66"/>
      <c r="C52" s="279"/>
      <c r="D52" s="279"/>
      <c r="E52" s="137" t="s">
        <v>219</v>
      </c>
      <c r="F52" s="73">
        <v>6070</v>
      </c>
      <c r="G52" s="79" t="s">
        <v>58</v>
      </c>
      <c r="H52" s="245"/>
      <c r="I52" s="247"/>
      <c r="J52" s="243"/>
      <c r="K52" s="245"/>
      <c r="L52" s="245"/>
    </row>
    <row r="53" spans="1:12" s="42" customFormat="1" ht="50.1" customHeight="1" x14ac:dyDescent="0.15">
      <c r="B53" s="66"/>
      <c r="C53" s="279"/>
      <c r="D53" s="279"/>
      <c r="E53" s="137" t="s">
        <v>220</v>
      </c>
      <c r="F53" s="73">
        <v>6070</v>
      </c>
      <c r="G53" s="79" t="s">
        <v>58</v>
      </c>
      <c r="H53" s="245"/>
      <c r="I53" s="247"/>
      <c r="J53" s="243"/>
      <c r="K53" s="245"/>
      <c r="L53" s="245"/>
    </row>
    <row r="54" spans="1:12" s="42" customFormat="1" ht="50.1" customHeight="1" x14ac:dyDescent="0.15">
      <c r="B54" s="66"/>
      <c r="C54" s="279"/>
      <c r="D54" s="279"/>
      <c r="E54" s="137" t="s">
        <v>221</v>
      </c>
      <c r="F54" s="73">
        <f>F53</f>
        <v>6070</v>
      </c>
      <c r="G54" s="79" t="s">
        <v>58</v>
      </c>
      <c r="H54" s="245"/>
      <c r="I54" s="247"/>
      <c r="J54" s="243"/>
      <c r="K54" s="245"/>
      <c r="L54" s="245"/>
    </row>
    <row r="55" spans="1:12" s="42" customFormat="1" ht="87.75" customHeight="1" x14ac:dyDescent="0.15">
      <c r="B55" s="66"/>
      <c r="C55" s="72" t="s">
        <v>304</v>
      </c>
      <c r="D55" s="72" t="s">
        <v>387</v>
      </c>
      <c r="E55" s="137"/>
      <c r="F55" s="154">
        <v>0.25</v>
      </c>
      <c r="G55" s="79" t="s">
        <v>306</v>
      </c>
      <c r="H55" s="80" t="s">
        <v>39</v>
      </c>
      <c r="I55" s="115" t="s">
        <v>302</v>
      </c>
      <c r="J55" s="115" t="s">
        <v>310</v>
      </c>
      <c r="K55" s="116" t="s">
        <v>308</v>
      </c>
      <c r="L55" s="153"/>
    </row>
    <row r="56" spans="1:12" s="42" customFormat="1" ht="393" customHeight="1" x14ac:dyDescent="0.15">
      <c r="B56" s="66"/>
      <c r="C56" s="72" t="s">
        <v>303</v>
      </c>
      <c r="D56" s="72" t="s">
        <v>305</v>
      </c>
      <c r="E56" s="72"/>
      <c r="F56" s="154">
        <v>0.27500000000000002</v>
      </c>
      <c r="G56" s="110" t="s">
        <v>307</v>
      </c>
      <c r="H56" s="80" t="s">
        <v>301</v>
      </c>
      <c r="I56" s="115" t="s">
        <v>302</v>
      </c>
      <c r="J56" s="116" t="s">
        <v>388</v>
      </c>
      <c r="K56" s="116" t="s">
        <v>309</v>
      </c>
      <c r="L56" s="152"/>
    </row>
    <row r="57" spans="1:12" ht="8.25" customHeight="1" x14ac:dyDescent="0.15"/>
    <row r="58" spans="1:12" ht="20.100000000000001" customHeight="1" x14ac:dyDescent="0.15">
      <c r="A58" s="63" t="s">
        <v>49</v>
      </c>
    </row>
    <row r="59" spans="1:12" ht="20.100000000000001" customHeight="1" x14ac:dyDescent="0.15">
      <c r="B59" s="124" t="s">
        <v>16</v>
      </c>
      <c r="C59" s="272" t="s">
        <v>17</v>
      </c>
      <c r="D59" s="272"/>
      <c r="E59" s="126"/>
      <c r="F59" s="124" t="s">
        <v>18</v>
      </c>
      <c r="G59" s="124" t="s">
        <v>19</v>
      </c>
      <c r="H59" s="272" t="s">
        <v>20</v>
      </c>
      <c r="I59" s="272"/>
      <c r="J59" s="272"/>
      <c r="K59" s="272" t="s">
        <v>21</v>
      </c>
      <c r="L59" s="272"/>
    </row>
    <row r="60" spans="1:12" ht="39" customHeight="1" x14ac:dyDescent="0.15">
      <c r="B60" s="124" t="s">
        <v>27</v>
      </c>
      <c r="C60" s="272" t="s">
        <v>28</v>
      </c>
      <c r="D60" s="272"/>
      <c r="E60" s="126"/>
      <c r="F60" s="124" t="s">
        <v>29</v>
      </c>
      <c r="G60" s="124" t="s">
        <v>4</v>
      </c>
      <c r="H60" s="272" t="s">
        <v>31</v>
      </c>
      <c r="I60" s="272"/>
      <c r="J60" s="272"/>
      <c r="K60" s="272" t="s">
        <v>34</v>
      </c>
      <c r="L60" s="272"/>
    </row>
    <row r="61" spans="1:12" ht="72.75" customHeight="1" x14ac:dyDescent="0.15">
      <c r="B61" s="103" t="s">
        <v>70</v>
      </c>
      <c r="C61" s="267" t="s">
        <v>178</v>
      </c>
      <c r="D61" s="281"/>
      <c r="E61" s="127"/>
      <c r="F61" s="67">
        <v>647</v>
      </c>
      <c r="G61" s="71" t="s">
        <v>50</v>
      </c>
      <c r="H61" s="282" t="s">
        <v>80</v>
      </c>
      <c r="I61" s="270"/>
      <c r="J61" s="271"/>
      <c r="K61" s="273"/>
      <c r="L61" s="274"/>
    </row>
    <row r="62" spans="1:12" ht="50.1" customHeight="1" x14ac:dyDescent="0.15">
      <c r="B62" s="278" t="s">
        <v>224</v>
      </c>
      <c r="C62" s="291" t="s">
        <v>225</v>
      </c>
      <c r="D62" s="292"/>
      <c r="E62" s="137" t="s">
        <v>210</v>
      </c>
      <c r="F62" s="113">
        <v>0.39</v>
      </c>
      <c r="G62" s="71" t="s">
        <v>90</v>
      </c>
      <c r="H62" s="297" t="s">
        <v>80</v>
      </c>
      <c r="I62" s="298"/>
      <c r="J62" s="299"/>
      <c r="K62" s="275"/>
      <c r="L62" s="276"/>
    </row>
    <row r="63" spans="1:12" ht="50.1" customHeight="1" x14ac:dyDescent="0.15">
      <c r="B63" s="279"/>
      <c r="C63" s="293"/>
      <c r="D63" s="294"/>
      <c r="E63" s="137" t="s">
        <v>211</v>
      </c>
      <c r="F63" s="113">
        <v>0.39</v>
      </c>
      <c r="G63" s="71" t="s">
        <v>90</v>
      </c>
      <c r="H63" s="300"/>
      <c r="I63" s="301"/>
      <c r="J63" s="302"/>
      <c r="K63" s="277"/>
      <c r="L63" s="276"/>
    </row>
    <row r="64" spans="1:12" ht="50.1" customHeight="1" x14ac:dyDescent="0.15">
      <c r="B64" s="279"/>
      <c r="C64" s="293"/>
      <c r="D64" s="294"/>
      <c r="E64" s="137" t="s">
        <v>212</v>
      </c>
      <c r="F64" s="113">
        <v>0.39</v>
      </c>
      <c r="G64" s="71" t="s">
        <v>90</v>
      </c>
      <c r="H64" s="300"/>
      <c r="I64" s="301"/>
      <c r="J64" s="302"/>
      <c r="K64" s="277"/>
      <c r="L64" s="276"/>
    </row>
    <row r="65" spans="1:12" ht="50.1" customHeight="1" x14ac:dyDescent="0.15">
      <c r="B65" s="279"/>
      <c r="C65" s="293"/>
      <c r="D65" s="294"/>
      <c r="E65" s="137" t="s">
        <v>213</v>
      </c>
      <c r="F65" s="113">
        <v>0.39</v>
      </c>
      <c r="G65" s="71" t="s">
        <v>90</v>
      </c>
      <c r="H65" s="300"/>
      <c r="I65" s="301"/>
      <c r="J65" s="302"/>
      <c r="K65" s="277"/>
      <c r="L65" s="276"/>
    </row>
    <row r="66" spans="1:12" ht="50.1" customHeight="1" x14ac:dyDescent="0.15">
      <c r="B66" s="279"/>
      <c r="C66" s="293"/>
      <c r="D66" s="294"/>
      <c r="E66" s="137" t="s">
        <v>214</v>
      </c>
      <c r="F66" s="113">
        <v>0.39</v>
      </c>
      <c r="G66" s="71" t="s">
        <v>90</v>
      </c>
      <c r="H66" s="300"/>
      <c r="I66" s="301"/>
      <c r="J66" s="302"/>
      <c r="K66" s="277"/>
      <c r="L66" s="276"/>
    </row>
    <row r="67" spans="1:12" ht="50.1" customHeight="1" x14ac:dyDescent="0.15">
      <c r="B67" s="279"/>
      <c r="C67" s="293"/>
      <c r="D67" s="294"/>
      <c r="E67" s="137" t="s">
        <v>215</v>
      </c>
      <c r="F67" s="113">
        <v>0.39</v>
      </c>
      <c r="G67" s="71" t="s">
        <v>90</v>
      </c>
      <c r="H67" s="300"/>
      <c r="I67" s="301"/>
      <c r="J67" s="302"/>
      <c r="K67" s="277"/>
      <c r="L67" s="276"/>
    </row>
    <row r="68" spans="1:12" ht="50.1" customHeight="1" x14ac:dyDescent="0.15">
      <c r="B68" s="279"/>
      <c r="C68" s="293"/>
      <c r="D68" s="294"/>
      <c r="E68" s="137" t="s">
        <v>216</v>
      </c>
      <c r="F68" s="113">
        <v>0.39</v>
      </c>
      <c r="G68" s="71" t="s">
        <v>90</v>
      </c>
      <c r="H68" s="300"/>
      <c r="I68" s="301"/>
      <c r="J68" s="302"/>
      <c r="K68" s="277"/>
      <c r="L68" s="276"/>
    </row>
    <row r="69" spans="1:12" ht="50.1" customHeight="1" x14ac:dyDescent="0.15">
      <c r="B69" s="279"/>
      <c r="C69" s="293"/>
      <c r="D69" s="294"/>
      <c r="E69" s="137" t="s">
        <v>217</v>
      </c>
      <c r="F69" s="113">
        <v>0.39</v>
      </c>
      <c r="G69" s="71" t="s">
        <v>90</v>
      </c>
      <c r="H69" s="300"/>
      <c r="I69" s="301"/>
      <c r="J69" s="302"/>
      <c r="K69" s="277"/>
      <c r="L69" s="276"/>
    </row>
    <row r="70" spans="1:12" ht="50.1" customHeight="1" x14ac:dyDescent="0.15">
      <c r="B70" s="279"/>
      <c r="C70" s="293"/>
      <c r="D70" s="294"/>
      <c r="E70" s="137" t="s">
        <v>218</v>
      </c>
      <c r="F70" s="113">
        <v>0.39</v>
      </c>
      <c r="G70" s="71" t="s">
        <v>90</v>
      </c>
      <c r="H70" s="300"/>
      <c r="I70" s="301"/>
      <c r="J70" s="302"/>
      <c r="K70" s="277"/>
      <c r="L70" s="276"/>
    </row>
    <row r="71" spans="1:12" ht="50.1" customHeight="1" x14ac:dyDescent="0.15">
      <c r="B71" s="279"/>
      <c r="C71" s="293"/>
      <c r="D71" s="294"/>
      <c r="E71" s="137" t="s">
        <v>219</v>
      </c>
      <c r="F71" s="113">
        <v>0.39</v>
      </c>
      <c r="G71" s="71" t="s">
        <v>90</v>
      </c>
      <c r="H71" s="300"/>
      <c r="I71" s="301"/>
      <c r="J71" s="302"/>
      <c r="K71" s="277"/>
      <c r="L71" s="276"/>
    </row>
    <row r="72" spans="1:12" ht="50.1" customHeight="1" x14ac:dyDescent="0.15">
      <c r="B72" s="279"/>
      <c r="C72" s="293"/>
      <c r="D72" s="294"/>
      <c r="E72" s="137" t="s">
        <v>220</v>
      </c>
      <c r="F72" s="113">
        <v>0.39</v>
      </c>
      <c r="G72" s="71" t="s">
        <v>90</v>
      </c>
      <c r="H72" s="300"/>
      <c r="I72" s="301"/>
      <c r="J72" s="302"/>
      <c r="K72" s="277"/>
      <c r="L72" s="276"/>
    </row>
    <row r="73" spans="1:12" ht="50.1" customHeight="1" x14ac:dyDescent="0.15">
      <c r="B73" s="280"/>
      <c r="C73" s="295"/>
      <c r="D73" s="296"/>
      <c r="E73" s="137" t="s">
        <v>221</v>
      </c>
      <c r="F73" s="113">
        <v>0.39</v>
      </c>
      <c r="G73" s="71" t="s">
        <v>90</v>
      </c>
      <c r="H73" s="303"/>
      <c r="I73" s="304"/>
      <c r="J73" s="305"/>
      <c r="K73" s="277"/>
      <c r="L73" s="276"/>
    </row>
    <row r="74" spans="1:12" ht="39.950000000000003" customHeight="1" x14ac:dyDescent="0.15">
      <c r="B74" s="278" t="s">
        <v>138</v>
      </c>
      <c r="C74" s="291" t="s">
        <v>226</v>
      </c>
      <c r="D74" s="292"/>
      <c r="E74" s="137" t="s">
        <v>227</v>
      </c>
      <c r="F74" s="67">
        <v>273</v>
      </c>
      <c r="G74" s="71" t="s">
        <v>60</v>
      </c>
      <c r="H74" s="258" t="s">
        <v>65</v>
      </c>
      <c r="I74" s="259"/>
      <c r="J74" s="260"/>
      <c r="K74" s="275"/>
      <c r="L74" s="276"/>
    </row>
    <row r="75" spans="1:12" ht="39.950000000000003" customHeight="1" x14ac:dyDescent="0.15">
      <c r="B75" s="279"/>
      <c r="C75" s="293"/>
      <c r="D75" s="294"/>
      <c r="E75" s="137" t="s">
        <v>228</v>
      </c>
      <c r="F75" s="67">
        <v>159</v>
      </c>
      <c r="G75" s="71" t="s">
        <v>60</v>
      </c>
      <c r="H75" s="261"/>
      <c r="I75" s="262"/>
      <c r="J75" s="263"/>
      <c r="K75" s="277"/>
      <c r="L75" s="276"/>
    </row>
    <row r="76" spans="1:12" ht="39.950000000000003" customHeight="1" x14ac:dyDescent="0.15">
      <c r="B76" s="280"/>
      <c r="C76" s="295"/>
      <c r="D76" s="296"/>
      <c r="E76" s="137" t="s">
        <v>221</v>
      </c>
      <c r="F76" s="67">
        <v>273</v>
      </c>
      <c r="G76" s="71" t="s">
        <v>60</v>
      </c>
      <c r="H76" s="264"/>
      <c r="I76" s="265"/>
      <c r="J76" s="266"/>
      <c r="K76" s="275"/>
      <c r="L76" s="276"/>
    </row>
    <row r="77" spans="1:12" ht="57.75" customHeight="1" x14ac:dyDescent="0.15">
      <c r="B77" s="103" t="s">
        <v>141</v>
      </c>
      <c r="C77" s="267" t="s">
        <v>229</v>
      </c>
      <c r="D77" s="268"/>
      <c r="E77" s="137" t="s">
        <v>230</v>
      </c>
      <c r="F77" s="67">
        <v>150</v>
      </c>
      <c r="G77" s="71" t="s">
        <v>60</v>
      </c>
      <c r="H77" s="269" t="s">
        <v>81</v>
      </c>
      <c r="I77" s="270"/>
      <c r="J77" s="271"/>
      <c r="K77" s="275"/>
      <c r="L77" s="276"/>
    </row>
    <row r="78" spans="1:12" ht="7.5" customHeight="1" x14ac:dyDescent="0.15"/>
    <row r="79" spans="1:12" ht="18.75" customHeight="1" x14ac:dyDescent="0.15">
      <c r="A79" s="64" t="s">
        <v>14</v>
      </c>
      <c r="B79" s="8"/>
    </row>
    <row r="80" spans="1:12" ht="21.75" thickBot="1" x14ac:dyDescent="0.2">
      <c r="B80" s="254" t="s">
        <v>41</v>
      </c>
      <c r="C80" s="255"/>
      <c r="D80" s="68" t="s">
        <v>4</v>
      </c>
      <c r="E80" s="135"/>
    </row>
    <row r="81" spans="1:11" ht="21.75" thickBot="1" x14ac:dyDescent="0.2">
      <c r="B81" s="256">
        <f>'PMS(calc_process)'!I6</f>
        <v>761</v>
      </c>
      <c r="C81" s="257"/>
      <c r="D81" s="69" t="s">
        <v>42</v>
      </c>
      <c r="E81" s="136"/>
    </row>
    <row r="82" spans="1:11" ht="20.100000000000001" customHeight="1" x14ac:dyDescent="0.15">
      <c r="B82" s="9"/>
      <c r="C82" s="9"/>
      <c r="G82" s="43"/>
      <c r="H82" s="43"/>
    </row>
    <row r="83" spans="1:11" ht="18.75" customHeight="1" x14ac:dyDescent="0.15">
      <c r="A83" s="63" t="s">
        <v>15</v>
      </c>
    </row>
    <row r="84" spans="1:11" ht="18" customHeight="1" x14ac:dyDescent="0.15">
      <c r="B84" s="65" t="s">
        <v>36</v>
      </c>
      <c r="C84" s="253" t="s">
        <v>37</v>
      </c>
      <c r="D84" s="253"/>
      <c r="E84" s="253"/>
      <c r="F84" s="253"/>
      <c r="G84" s="253"/>
      <c r="H84" s="253"/>
      <c r="I84" s="253"/>
      <c r="J84" s="253"/>
      <c r="K84" s="45"/>
    </row>
    <row r="85" spans="1:11" ht="18" customHeight="1" x14ac:dyDescent="0.15">
      <c r="B85" s="65" t="s">
        <v>35</v>
      </c>
      <c r="C85" s="253" t="s">
        <v>38</v>
      </c>
      <c r="D85" s="253"/>
      <c r="E85" s="253"/>
      <c r="F85" s="253"/>
      <c r="G85" s="253"/>
      <c r="H85" s="253"/>
      <c r="I85" s="253"/>
      <c r="J85" s="253"/>
      <c r="K85" s="45"/>
    </row>
    <row r="86" spans="1:11" ht="15" x14ac:dyDescent="0.15">
      <c r="B86" s="65" t="s">
        <v>39</v>
      </c>
      <c r="C86" s="253" t="s">
        <v>40</v>
      </c>
      <c r="D86" s="253"/>
      <c r="E86" s="253"/>
      <c r="F86" s="253"/>
      <c r="G86" s="253"/>
      <c r="H86" s="253"/>
      <c r="I86" s="253"/>
      <c r="J86" s="253"/>
      <c r="K86" s="45"/>
    </row>
  </sheetData>
  <mergeCells count="52">
    <mergeCell ref="B62:B73"/>
    <mergeCell ref="C62:D73"/>
    <mergeCell ref="C74:D76"/>
    <mergeCell ref="H62:J73"/>
    <mergeCell ref="C7:C18"/>
    <mergeCell ref="C19:C30"/>
    <mergeCell ref="C31:C42"/>
    <mergeCell ref="I43:I54"/>
    <mergeCell ref="J43:J54"/>
    <mergeCell ref="H7:H18"/>
    <mergeCell ref="I7:I18"/>
    <mergeCell ref="J7:J18"/>
    <mergeCell ref="D43:D54"/>
    <mergeCell ref="D5:E5"/>
    <mergeCell ref="D6:E6"/>
    <mergeCell ref="D7:D18"/>
    <mergeCell ref="D19:D30"/>
    <mergeCell ref="D31:D42"/>
    <mergeCell ref="K60:L60"/>
    <mergeCell ref="K61:L77"/>
    <mergeCell ref="B74:B76"/>
    <mergeCell ref="H19:H30"/>
    <mergeCell ref="C84:J84"/>
    <mergeCell ref="C60:D60"/>
    <mergeCell ref="H60:J60"/>
    <mergeCell ref="C61:D61"/>
    <mergeCell ref="H61:J61"/>
    <mergeCell ref="K59:L59"/>
    <mergeCell ref="H43:H54"/>
    <mergeCell ref="K43:K54"/>
    <mergeCell ref="L43:L54"/>
    <mergeCell ref="C59:D59"/>
    <mergeCell ref="H59:J59"/>
    <mergeCell ref="C43:C54"/>
    <mergeCell ref="C85:J85"/>
    <mergeCell ref="C86:J86"/>
    <mergeCell ref="B80:C80"/>
    <mergeCell ref="B81:C81"/>
    <mergeCell ref="H74:J76"/>
    <mergeCell ref="C77:D77"/>
    <mergeCell ref="H77:J77"/>
    <mergeCell ref="K7:K18"/>
    <mergeCell ref="L7:L18"/>
    <mergeCell ref="H31:H42"/>
    <mergeCell ref="I31:I42"/>
    <mergeCell ref="J31:J42"/>
    <mergeCell ref="K31:K42"/>
    <mergeCell ref="L31:L42"/>
    <mergeCell ref="I19:I30"/>
    <mergeCell ref="J19:J30"/>
    <mergeCell ref="K19:K30"/>
    <mergeCell ref="L19:L30"/>
  </mergeCells>
  <phoneticPr fontId="30"/>
  <pageMargins left="0.23622047244094491" right="0.23622047244094491" top="0.74803149606299213" bottom="0.74803149606299213" header="0.31496062992125984" footer="0.31496062992125984"/>
  <pageSetup paperSize="9" scale="55"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1"/>
  <sheetViews>
    <sheetView view="pageBreakPreview" zoomScale="80" zoomScaleNormal="100" zoomScaleSheetLayoutView="80" workbookViewId="0">
      <selection activeCell="F50" sqref="F50:G50"/>
    </sheetView>
  </sheetViews>
  <sheetFormatPr defaultRowHeight="14.25" x14ac:dyDescent="0.15"/>
  <cols>
    <col min="1" max="5" width="3.625" style="1" customWidth="1"/>
    <col min="6" max="6" width="3.375" style="1" customWidth="1"/>
    <col min="7" max="7" width="51.25" style="1" customWidth="1"/>
    <col min="8" max="8" width="12.625" style="1" customWidth="1"/>
    <col min="9" max="9" width="13.5" style="1" customWidth="1"/>
    <col min="10" max="10" width="14.625" style="1" customWidth="1"/>
    <col min="11" max="11" width="13.75" style="11" customWidth="1"/>
    <col min="12" max="16384" width="9" style="1"/>
  </cols>
  <sheetData>
    <row r="1" spans="1:13" ht="18" customHeight="1" x14ac:dyDescent="0.15">
      <c r="K1" s="48" t="str">
        <f>'PMS(input)'!L1</f>
        <v>JCM_MN_F_PMS_ver01.0</v>
      </c>
    </row>
    <row r="2" spans="1:13" ht="27.75" customHeight="1" x14ac:dyDescent="0.15">
      <c r="A2" s="311" t="s">
        <v>46</v>
      </c>
      <c r="B2" s="311"/>
      <c r="C2" s="311"/>
      <c r="D2" s="311"/>
      <c r="E2" s="311"/>
      <c r="F2" s="311"/>
      <c r="G2" s="311"/>
      <c r="H2" s="311"/>
      <c r="I2" s="311"/>
      <c r="J2" s="311"/>
      <c r="K2" s="311"/>
    </row>
    <row r="3" spans="1:13" ht="18" customHeight="1" x14ac:dyDescent="0.15">
      <c r="A3" s="312" t="s">
        <v>45</v>
      </c>
      <c r="B3" s="313"/>
      <c r="C3" s="313"/>
      <c r="D3" s="313"/>
      <c r="E3" s="313"/>
      <c r="F3" s="313"/>
      <c r="G3" s="313"/>
      <c r="H3" s="313"/>
      <c r="I3" s="313"/>
      <c r="J3" s="313"/>
      <c r="K3" s="313"/>
    </row>
    <row r="4" spans="1:13" ht="11.25" customHeight="1" thickBot="1" x14ac:dyDescent="0.2">
      <c r="A4" s="1" t="s">
        <v>360</v>
      </c>
    </row>
    <row r="5" spans="1:13" ht="18.75" customHeight="1" thickBot="1" x14ac:dyDescent="0.2">
      <c r="A5" s="23" t="s">
        <v>5</v>
      </c>
      <c r="B5" s="52"/>
      <c r="C5" s="52"/>
      <c r="D5" s="52"/>
      <c r="E5" s="52"/>
      <c r="F5" s="52"/>
      <c r="G5" s="53"/>
      <c r="H5" s="54" t="s">
        <v>9</v>
      </c>
      <c r="I5" s="24" t="s">
        <v>3</v>
      </c>
      <c r="J5" s="24" t="s">
        <v>4</v>
      </c>
      <c r="K5" s="25" t="s">
        <v>10</v>
      </c>
    </row>
    <row r="6" spans="1:13" ht="18.75" customHeight="1" thickBot="1" x14ac:dyDescent="0.2">
      <c r="A6" s="26"/>
      <c r="B6" s="12" t="s">
        <v>12</v>
      </c>
      <c r="C6" s="12"/>
      <c r="D6" s="49"/>
      <c r="E6" s="97"/>
      <c r="F6" s="97"/>
      <c r="G6" s="50"/>
      <c r="H6" s="51"/>
      <c r="I6" s="74">
        <f>ROUNDDOWN((I11-I101),0)</f>
        <v>761</v>
      </c>
      <c r="J6" s="14" t="s">
        <v>1</v>
      </c>
      <c r="K6" s="27" t="s">
        <v>2</v>
      </c>
    </row>
    <row r="7" spans="1:13" ht="18.75" customHeight="1" x14ac:dyDescent="0.15">
      <c r="A7" s="28" t="s">
        <v>6</v>
      </c>
      <c r="B7" s="15"/>
      <c r="C7" s="15"/>
      <c r="D7" s="16"/>
      <c r="E7" s="57"/>
      <c r="F7" s="57"/>
      <c r="G7" s="17"/>
      <c r="H7" s="91"/>
      <c r="I7" s="92"/>
      <c r="J7" s="91"/>
      <c r="K7" s="93"/>
      <c r="L7" s="46"/>
      <c r="M7" s="46"/>
    </row>
    <row r="8" spans="1:13" ht="18.75" customHeight="1" x14ac:dyDescent="0.15">
      <c r="A8" s="32"/>
      <c r="B8" s="70" t="s">
        <v>57</v>
      </c>
      <c r="C8" s="70"/>
      <c r="D8" s="70"/>
      <c r="E8" s="70"/>
      <c r="F8" s="70"/>
      <c r="G8" s="13"/>
      <c r="H8" s="36"/>
      <c r="I8" s="89">
        <f>H217</f>
        <v>1</v>
      </c>
      <c r="J8" s="5" t="s">
        <v>90</v>
      </c>
      <c r="K8" s="29" t="s">
        <v>55</v>
      </c>
    </row>
    <row r="9" spans="1:13" ht="18.75" customHeight="1" x14ac:dyDescent="0.15">
      <c r="A9" s="32"/>
      <c r="B9" s="81" t="s">
        <v>63</v>
      </c>
      <c r="C9" s="81"/>
      <c r="D9" s="81"/>
      <c r="E9" s="81"/>
      <c r="F9" s="81"/>
      <c r="G9" s="13"/>
      <c r="H9" s="36"/>
      <c r="I9" s="90">
        <f>H$216</f>
        <v>0.10100000000000001</v>
      </c>
      <c r="J9" s="94" t="s">
        <v>53</v>
      </c>
      <c r="K9" s="29" t="s">
        <v>54</v>
      </c>
    </row>
    <row r="10" spans="1:13" ht="18.75" customHeight="1" thickBot="1" x14ac:dyDescent="0.2">
      <c r="A10" s="28" t="s">
        <v>7</v>
      </c>
      <c r="B10" s="56"/>
      <c r="C10" s="57"/>
      <c r="D10" s="7"/>
      <c r="E10" s="7"/>
      <c r="F10" s="7"/>
      <c r="G10" s="7"/>
      <c r="H10" s="7"/>
      <c r="I10" s="6"/>
      <c r="J10" s="6"/>
      <c r="K10" s="31"/>
    </row>
    <row r="11" spans="1:13" ht="18.75" customHeight="1" thickBot="1" x14ac:dyDescent="0.2">
      <c r="A11" s="32"/>
      <c r="B11" s="37" t="s">
        <v>62</v>
      </c>
      <c r="C11" s="55"/>
      <c r="D11" s="18"/>
      <c r="E11" s="18"/>
      <c r="F11" s="18"/>
      <c r="G11" s="18"/>
      <c r="H11" s="3"/>
      <c r="I11" s="144">
        <f>I12</f>
        <v>2505</v>
      </c>
      <c r="J11" s="3" t="s">
        <v>1</v>
      </c>
      <c r="K11" s="29" t="s">
        <v>56</v>
      </c>
    </row>
    <row r="12" spans="1:13" ht="28.5" customHeight="1" x14ac:dyDescent="0.15">
      <c r="A12" s="32"/>
      <c r="B12" s="37"/>
      <c r="C12" s="96" t="s">
        <v>62</v>
      </c>
      <c r="D12" s="96"/>
      <c r="E12" s="96"/>
      <c r="F12" s="96"/>
      <c r="G12" s="96"/>
      <c r="H12" s="38"/>
      <c r="I12" s="143">
        <f>ROUNDDOWN(I15/I13*I14,0)</f>
        <v>2505</v>
      </c>
      <c r="J12" s="3" t="s">
        <v>1</v>
      </c>
      <c r="K12" s="29" t="s">
        <v>56</v>
      </c>
    </row>
    <row r="13" spans="1:13" ht="28.5" customHeight="1" x14ac:dyDescent="0.15">
      <c r="A13" s="32"/>
      <c r="B13" s="37"/>
      <c r="C13" s="98"/>
      <c r="D13" s="96" t="s">
        <v>57</v>
      </c>
      <c r="E13" s="102"/>
      <c r="F13" s="102"/>
      <c r="G13" s="102"/>
      <c r="H13" s="84"/>
      <c r="I13" s="100">
        <f>I$8</f>
        <v>1</v>
      </c>
      <c r="J13" s="5" t="s">
        <v>90</v>
      </c>
      <c r="K13" s="29" t="s">
        <v>55</v>
      </c>
    </row>
    <row r="14" spans="1:13" ht="28.5" customHeight="1" x14ac:dyDescent="0.15">
      <c r="A14" s="32"/>
      <c r="B14" s="37"/>
      <c r="C14" s="98"/>
      <c r="D14" s="96" t="s">
        <v>64</v>
      </c>
      <c r="E14" s="102"/>
      <c r="F14" s="102"/>
      <c r="G14" s="102"/>
      <c r="H14" s="84"/>
      <c r="I14" s="107">
        <f>I$9</f>
        <v>0.10100000000000001</v>
      </c>
      <c r="J14" s="94" t="s">
        <v>53</v>
      </c>
      <c r="K14" s="29" t="s">
        <v>82</v>
      </c>
    </row>
    <row r="15" spans="1:13" ht="28.5" customHeight="1" x14ac:dyDescent="0.15">
      <c r="A15" s="32"/>
      <c r="B15" s="37"/>
      <c r="C15" s="98"/>
      <c r="D15" s="96" t="s">
        <v>66</v>
      </c>
      <c r="E15" s="102"/>
      <c r="F15" s="102"/>
      <c r="G15" s="102"/>
      <c r="H15" s="84"/>
      <c r="I15" s="143">
        <f>I16+I23+I30+I37+I44+I51+I58+I65+I72+I79+I86+I93</f>
        <v>24803.742545742058</v>
      </c>
      <c r="J15" s="3" t="s">
        <v>69</v>
      </c>
      <c r="K15" s="85" t="s">
        <v>67</v>
      </c>
    </row>
    <row r="16" spans="1:13" ht="32.25" customHeight="1" x14ac:dyDescent="0.15">
      <c r="A16" s="32"/>
      <c r="B16" s="37"/>
      <c r="C16" s="83"/>
      <c r="D16" s="96"/>
      <c r="E16" s="307" t="s">
        <v>126</v>
      </c>
      <c r="F16" s="308"/>
      <c r="G16" s="309"/>
      <c r="H16" s="84"/>
      <c r="I16" s="130">
        <f>I17*I21*3600*I22/1000000000</f>
        <v>2315.2853963450953</v>
      </c>
      <c r="J16" s="3" t="s">
        <v>69</v>
      </c>
      <c r="K16" s="29" t="s">
        <v>127</v>
      </c>
    </row>
    <row r="17" spans="1:11" ht="18.75" customHeight="1" x14ac:dyDescent="0.15">
      <c r="A17" s="32"/>
      <c r="B17" s="37"/>
      <c r="C17" s="83"/>
      <c r="D17" s="101"/>
      <c r="E17" s="106"/>
      <c r="F17" s="307" t="s">
        <v>311</v>
      </c>
      <c r="G17" s="268"/>
      <c r="H17" s="87"/>
      <c r="I17" s="130">
        <f>I18*(1-I20/I19)</f>
        <v>228.61683899438282</v>
      </c>
      <c r="J17" s="22" t="s">
        <v>68</v>
      </c>
      <c r="K17" s="85" t="s">
        <v>83</v>
      </c>
    </row>
    <row r="18" spans="1:11" ht="21.75" customHeight="1" x14ac:dyDescent="0.15">
      <c r="A18" s="32"/>
      <c r="B18" s="104"/>
      <c r="C18" s="105"/>
      <c r="D18" s="106"/>
      <c r="E18" s="106"/>
      <c r="F18" s="111"/>
      <c r="G18" s="125" t="s">
        <v>84</v>
      </c>
      <c r="H18" s="88"/>
      <c r="I18" s="129">
        <f>('PMS(input)'!F$74+2*'PMS(input)'!F$77)/1000*PI()*'PMS(input)'!F7</f>
        <v>228.61683899438282</v>
      </c>
      <c r="J18" s="86" t="s">
        <v>68</v>
      </c>
      <c r="K18" s="85" t="s">
        <v>85</v>
      </c>
    </row>
    <row r="19" spans="1:11" ht="29.25" customHeight="1" x14ac:dyDescent="0.15">
      <c r="A19" s="32"/>
      <c r="B19" s="104"/>
      <c r="C19" s="105"/>
      <c r="D19" s="106"/>
      <c r="E19" s="106"/>
      <c r="F19" s="111"/>
      <c r="G19" s="125" t="s">
        <v>117</v>
      </c>
      <c r="H19" s="88"/>
      <c r="I19" s="129">
        <f>('PMS(input)'!F$74+2*'PMS(input)'!F$77+2*'PMS(input)'!F19)/1000*PI()*'PMS(input)'!F7</f>
        <v>244.57612967461898</v>
      </c>
      <c r="J19" s="86" t="s">
        <v>68</v>
      </c>
      <c r="K19" s="85" t="s">
        <v>86</v>
      </c>
    </row>
    <row r="20" spans="1:11" ht="28.5" x14ac:dyDescent="0.15">
      <c r="A20" s="32"/>
      <c r="B20" s="104"/>
      <c r="C20" s="105"/>
      <c r="D20" s="106"/>
      <c r="E20" s="106"/>
      <c r="F20" s="112"/>
      <c r="G20" s="125" t="s">
        <v>88</v>
      </c>
      <c r="H20" s="88"/>
      <c r="I20" s="129">
        <f>'PMS(input)'!F31</f>
        <v>0</v>
      </c>
      <c r="J20" s="86" t="s">
        <v>68</v>
      </c>
      <c r="K20" s="85" t="s">
        <v>87</v>
      </c>
    </row>
    <row r="21" spans="1:11" ht="18.75" x14ac:dyDescent="0.15">
      <c r="A21" s="32"/>
      <c r="B21" s="104"/>
      <c r="C21" s="105"/>
      <c r="D21" s="106"/>
      <c r="E21" s="106"/>
      <c r="F21" s="310" t="s">
        <v>179</v>
      </c>
      <c r="G21" s="268"/>
      <c r="H21" s="88"/>
      <c r="I21" s="108">
        <f>'PMS(input)'!F$61</f>
        <v>647</v>
      </c>
      <c r="J21" s="109" t="s">
        <v>71</v>
      </c>
      <c r="K21" s="85" t="s">
        <v>92</v>
      </c>
    </row>
    <row r="22" spans="1:11" ht="18.75" x14ac:dyDescent="0.15">
      <c r="A22" s="32"/>
      <c r="B22" s="104"/>
      <c r="C22" s="105"/>
      <c r="D22" s="106"/>
      <c r="E22" s="106"/>
      <c r="F22" s="310" t="s">
        <v>366</v>
      </c>
      <c r="G22" s="309"/>
      <c r="H22" s="88"/>
      <c r="I22" s="108">
        <f>'PMS(input)'!F43</f>
        <v>4348</v>
      </c>
      <c r="J22" s="109" t="s">
        <v>58</v>
      </c>
      <c r="K22" s="85" t="s">
        <v>382</v>
      </c>
    </row>
    <row r="23" spans="1:11" ht="33.75" customHeight="1" x14ac:dyDescent="0.15">
      <c r="A23" s="32"/>
      <c r="B23" s="104"/>
      <c r="C23" s="105"/>
      <c r="D23" s="106"/>
      <c r="E23" s="307" t="s">
        <v>93</v>
      </c>
      <c r="F23" s="308"/>
      <c r="G23" s="309"/>
      <c r="H23" s="84"/>
      <c r="I23" s="130">
        <f>I24*I28*3600*I29/1000000000</f>
        <v>2315.2853963450953</v>
      </c>
      <c r="J23" s="3" t="s">
        <v>69</v>
      </c>
      <c r="K23" s="85" t="s">
        <v>94</v>
      </c>
    </row>
    <row r="24" spans="1:11" ht="18.75" customHeight="1" x14ac:dyDescent="0.15">
      <c r="A24" s="32"/>
      <c r="B24" s="104"/>
      <c r="C24" s="105"/>
      <c r="D24" s="106"/>
      <c r="E24" s="106"/>
      <c r="F24" s="307" t="s">
        <v>311</v>
      </c>
      <c r="G24" s="268"/>
      <c r="H24" s="87"/>
      <c r="I24" s="130">
        <f>I25*(1-I27/I26)</f>
        <v>228.61683899438282</v>
      </c>
      <c r="J24" s="22" t="s">
        <v>68</v>
      </c>
      <c r="K24" s="85" t="s">
        <v>95</v>
      </c>
    </row>
    <row r="25" spans="1:11" ht="18.75" x14ac:dyDescent="0.15">
      <c r="A25" s="32"/>
      <c r="B25" s="104"/>
      <c r="C25" s="105"/>
      <c r="D25" s="106"/>
      <c r="E25" s="106"/>
      <c r="F25" s="111"/>
      <c r="G25" s="125" t="s">
        <v>84</v>
      </c>
      <c r="H25" s="88"/>
      <c r="I25" s="129">
        <f>('PMS(input)'!F$74+2*'PMS(input)'!F$77)/1000*PI()*'PMS(input)'!F8</f>
        <v>228.61683899438282</v>
      </c>
      <c r="J25" s="86" t="s">
        <v>68</v>
      </c>
      <c r="K25" s="85" t="s">
        <v>96</v>
      </c>
    </row>
    <row r="26" spans="1:11" ht="30.75" customHeight="1" x14ac:dyDescent="0.15">
      <c r="A26" s="32"/>
      <c r="B26" s="104"/>
      <c r="C26" s="105"/>
      <c r="D26" s="106"/>
      <c r="E26" s="106"/>
      <c r="F26" s="111"/>
      <c r="G26" s="125" t="s">
        <v>117</v>
      </c>
      <c r="H26" s="88"/>
      <c r="I26" s="129">
        <f>('PMS(input)'!F$74+2*'PMS(input)'!F$77+2*'PMS(input)'!F20)/1000*PI()*'PMS(input)'!F8</f>
        <v>244.57612967461898</v>
      </c>
      <c r="J26" s="86" t="s">
        <v>68</v>
      </c>
      <c r="K26" s="85" t="s">
        <v>97</v>
      </c>
    </row>
    <row r="27" spans="1:11" ht="28.5" x14ac:dyDescent="0.15">
      <c r="A27" s="32"/>
      <c r="B27" s="104"/>
      <c r="C27" s="105"/>
      <c r="D27" s="106"/>
      <c r="E27" s="106"/>
      <c r="F27" s="112"/>
      <c r="G27" s="125" t="s">
        <v>88</v>
      </c>
      <c r="H27" s="88"/>
      <c r="I27" s="129">
        <f>'PMS(input)'!F32</f>
        <v>0</v>
      </c>
      <c r="J27" s="86" t="s">
        <v>68</v>
      </c>
      <c r="K27" s="85" t="s">
        <v>98</v>
      </c>
    </row>
    <row r="28" spans="1:11" ht="18.75" customHeight="1" x14ac:dyDescent="0.15">
      <c r="A28" s="32"/>
      <c r="B28" s="104"/>
      <c r="C28" s="105"/>
      <c r="D28" s="106"/>
      <c r="E28" s="106"/>
      <c r="F28" s="310" t="s">
        <v>179</v>
      </c>
      <c r="G28" s="268"/>
      <c r="H28" s="88"/>
      <c r="I28" s="108">
        <f>'PMS(input)'!F$61</f>
        <v>647</v>
      </c>
      <c r="J28" s="109" t="s">
        <v>71</v>
      </c>
      <c r="K28" s="85" t="s">
        <v>92</v>
      </c>
    </row>
    <row r="29" spans="1:11" ht="18.75" x14ac:dyDescent="0.15">
      <c r="A29" s="32"/>
      <c r="B29" s="104"/>
      <c r="C29" s="105"/>
      <c r="D29" s="106"/>
      <c r="E29" s="106"/>
      <c r="F29" s="310" t="s">
        <v>386</v>
      </c>
      <c r="G29" s="309"/>
      <c r="H29" s="88"/>
      <c r="I29" s="108">
        <f>'PMS(input)'!F44</f>
        <v>4348</v>
      </c>
      <c r="J29" s="109" t="s">
        <v>58</v>
      </c>
      <c r="K29" s="85" t="s">
        <v>381</v>
      </c>
    </row>
    <row r="30" spans="1:11" ht="27.75" customHeight="1" x14ac:dyDescent="0.15">
      <c r="A30" s="32"/>
      <c r="B30" s="104"/>
      <c r="C30" s="105"/>
      <c r="D30" s="106"/>
      <c r="E30" s="307" t="s">
        <v>147</v>
      </c>
      <c r="F30" s="308"/>
      <c r="G30" s="309"/>
      <c r="H30" s="88"/>
      <c r="I30" s="130">
        <f>I31*I35*3600*I36/1000000000</f>
        <v>2315.2853963450953</v>
      </c>
      <c r="J30" s="3" t="s">
        <v>69</v>
      </c>
      <c r="K30" s="85" t="s">
        <v>142</v>
      </c>
    </row>
    <row r="31" spans="1:11" ht="18.75" customHeight="1" x14ac:dyDescent="0.15">
      <c r="A31" s="32"/>
      <c r="B31" s="104"/>
      <c r="C31" s="105"/>
      <c r="D31" s="106"/>
      <c r="E31" s="106"/>
      <c r="F31" s="307" t="s">
        <v>311</v>
      </c>
      <c r="G31" s="268"/>
      <c r="H31" s="88"/>
      <c r="I31" s="130">
        <f>I32*(1-I34/I33)</f>
        <v>228.61683899438282</v>
      </c>
      <c r="J31" s="22" t="s">
        <v>68</v>
      </c>
      <c r="K31" s="85" t="s">
        <v>143</v>
      </c>
    </row>
    <row r="32" spans="1:11" ht="18.75" x14ac:dyDescent="0.15">
      <c r="A32" s="32"/>
      <c r="B32" s="104"/>
      <c r="C32" s="105"/>
      <c r="D32" s="106"/>
      <c r="E32" s="106"/>
      <c r="F32" s="111"/>
      <c r="G32" s="125" t="s">
        <v>84</v>
      </c>
      <c r="H32" s="88"/>
      <c r="I32" s="108">
        <f>('PMS(input)'!F$74+2*'PMS(input)'!F$77)/1000*PI()*'PMS(input)'!F9</f>
        <v>228.61683899438282</v>
      </c>
      <c r="J32" s="86" t="s">
        <v>68</v>
      </c>
      <c r="K32" s="85" t="s">
        <v>144</v>
      </c>
    </row>
    <row r="33" spans="1:11" ht="30.75" customHeight="1" x14ac:dyDescent="0.15">
      <c r="A33" s="32"/>
      <c r="B33" s="104"/>
      <c r="C33" s="105"/>
      <c r="D33" s="106"/>
      <c r="E33" s="106"/>
      <c r="F33" s="111"/>
      <c r="G33" s="125" t="s">
        <v>117</v>
      </c>
      <c r="H33" s="88"/>
      <c r="I33" s="108">
        <f>('PMS(input)'!F$74+2*'PMS(input)'!F$77+2*'PMS(input)'!F21)/1000*PI()*'PMS(input)'!F9</f>
        <v>244.57612967461898</v>
      </c>
      <c r="J33" s="86" t="s">
        <v>68</v>
      </c>
      <c r="K33" s="85" t="s">
        <v>145</v>
      </c>
    </row>
    <row r="34" spans="1:11" ht="28.5" x14ac:dyDescent="0.15">
      <c r="A34" s="32"/>
      <c r="B34" s="104"/>
      <c r="C34" s="105"/>
      <c r="D34" s="106"/>
      <c r="E34" s="106"/>
      <c r="F34" s="112"/>
      <c r="G34" s="125" t="s">
        <v>88</v>
      </c>
      <c r="H34" s="88"/>
      <c r="I34" s="108">
        <f>'PMS(input)'!F33</f>
        <v>0</v>
      </c>
      <c r="J34" s="86" t="s">
        <v>68</v>
      </c>
      <c r="K34" s="85" t="s">
        <v>146</v>
      </c>
    </row>
    <row r="35" spans="1:11" ht="18.75" customHeight="1" x14ac:dyDescent="0.15">
      <c r="A35" s="32"/>
      <c r="B35" s="104"/>
      <c r="C35" s="105"/>
      <c r="D35" s="106"/>
      <c r="E35" s="106"/>
      <c r="F35" s="310" t="s">
        <v>179</v>
      </c>
      <c r="G35" s="268"/>
      <c r="H35" s="88"/>
      <c r="I35" s="108">
        <f>'PMS(input)'!F$61</f>
        <v>647</v>
      </c>
      <c r="J35" s="109" t="s">
        <v>71</v>
      </c>
      <c r="K35" s="85" t="s">
        <v>92</v>
      </c>
    </row>
    <row r="36" spans="1:11" ht="18.75" customHeight="1" x14ac:dyDescent="0.15">
      <c r="A36" s="32"/>
      <c r="B36" s="104"/>
      <c r="C36" s="105"/>
      <c r="D36" s="106"/>
      <c r="E36" s="106"/>
      <c r="F36" s="310" t="s">
        <v>366</v>
      </c>
      <c r="G36" s="309"/>
      <c r="H36" s="88"/>
      <c r="I36" s="108">
        <f>'PMS(input)'!F45</f>
        <v>4348</v>
      </c>
      <c r="J36" s="109" t="s">
        <v>58</v>
      </c>
      <c r="K36" s="85" t="s">
        <v>376</v>
      </c>
    </row>
    <row r="37" spans="1:11" ht="36.75" customHeight="1" x14ac:dyDescent="0.15">
      <c r="A37" s="32"/>
      <c r="B37" s="131"/>
      <c r="C37" s="132"/>
      <c r="D37" s="106"/>
      <c r="E37" s="307" t="s">
        <v>148</v>
      </c>
      <c r="F37" s="308"/>
      <c r="G37" s="309"/>
      <c r="H37" s="88"/>
      <c r="I37" s="130">
        <f>I38*I42*3600*I43/1000000000</f>
        <v>2315.2853963450953</v>
      </c>
      <c r="J37" s="3" t="s">
        <v>69</v>
      </c>
      <c r="K37" s="85" t="s">
        <v>149</v>
      </c>
    </row>
    <row r="38" spans="1:11" ht="22.5" customHeight="1" x14ac:dyDescent="0.15">
      <c r="A38" s="32"/>
      <c r="B38" s="131"/>
      <c r="C38" s="132"/>
      <c r="D38" s="106"/>
      <c r="E38" s="106"/>
      <c r="F38" s="307" t="s">
        <v>311</v>
      </c>
      <c r="G38" s="268"/>
      <c r="H38" s="88"/>
      <c r="I38" s="130">
        <f>I39*(1-I41/I40)</f>
        <v>228.61683899438282</v>
      </c>
      <c r="J38" s="22" t="s">
        <v>68</v>
      </c>
      <c r="K38" s="85" t="s">
        <v>150</v>
      </c>
    </row>
    <row r="39" spans="1:11" ht="21.75" customHeight="1" x14ac:dyDescent="0.15">
      <c r="A39" s="32"/>
      <c r="B39" s="131"/>
      <c r="C39" s="132"/>
      <c r="D39" s="106"/>
      <c r="E39" s="106"/>
      <c r="F39" s="111"/>
      <c r="G39" s="125" t="s">
        <v>84</v>
      </c>
      <c r="H39" s="88"/>
      <c r="I39" s="108">
        <f>('PMS(input)'!F$74+2*'PMS(input)'!F$77)/1000*PI()*'PMS(input)'!F10</f>
        <v>228.61683899438282</v>
      </c>
      <c r="J39" s="86" t="s">
        <v>68</v>
      </c>
      <c r="K39" s="85" t="s">
        <v>151</v>
      </c>
    </row>
    <row r="40" spans="1:11" ht="33.75" customHeight="1" x14ac:dyDescent="0.15">
      <c r="A40" s="32"/>
      <c r="B40" s="131"/>
      <c r="C40" s="132"/>
      <c r="D40" s="106"/>
      <c r="E40" s="106"/>
      <c r="F40" s="111"/>
      <c r="G40" s="125" t="s">
        <v>117</v>
      </c>
      <c r="H40" s="88"/>
      <c r="I40" s="108">
        <f>('PMS(input)'!F$74+2*'PMS(input)'!F$77+2*'PMS(input)'!F22)/1000*PI()*'PMS(input)'!F10</f>
        <v>244.57612967461898</v>
      </c>
      <c r="J40" s="86" t="s">
        <v>68</v>
      </c>
      <c r="K40" s="85" t="s">
        <v>152</v>
      </c>
    </row>
    <row r="41" spans="1:11" ht="30" customHeight="1" x14ac:dyDescent="0.15">
      <c r="A41" s="32"/>
      <c r="B41" s="131"/>
      <c r="C41" s="132"/>
      <c r="D41" s="106"/>
      <c r="E41" s="106"/>
      <c r="F41" s="112"/>
      <c r="G41" s="125" t="s">
        <v>88</v>
      </c>
      <c r="H41" s="88"/>
      <c r="I41" s="108">
        <f>'PMS(input)'!F34</f>
        <v>0</v>
      </c>
      <c r="J41" s="86" t="s">
        <v>68</v>
      </c>
      <c r="K41" s="85" t="s">
        <v>153</v>
      </c>
    </row>
    <row r="42" spans="1:11" ht="24" customHeight="1" x14ac:dyDescent="0.15">
      <c r="A42" s="32"/>
      <c r="B42" s="131"/>
      <c r="C42" s="132"/>
      <c r="D42" s="106"/>
      <c r="E42" s="106"/>
      <c r="F42" s="310" t="s">
        <v>179</v>
      </c>
      <c r="G42" s="268"/>
      <c r="H42" s="88"/>
      <c r="I42" s="108">
        <f>'PMS(input)'!F$61</f>
        <v>647</v>
      </c>
      <c r="J42" s="109" t="s">
        <v>71</v>
      </c>
      <c r="K42" s="85" t="s">
        <v>92</v>
      </c>
    </row>
    <row r="43" spans="1:11" ht="23.25" customHeight="1" x14ac:dyDescent="0.15">
      <c r="A43" s="32"/>
      <c r="B43" s="131"/>
      <c r="C43" s="132"/>
      <c r="D43" s="106"/>
      <c r="E43" s="106"/>
      <c r="F43" s="310" t="s">
        <v>366</v>
      </c>
      <c r="G43" s="309"/>
      <c r="H43" s="88"/>
      <c r="I43" s="108">
        <f>'PMS(input)'!F46</f>
        <v>4348</v>
      </c>
      <c r="J43" s="109" t="s">
        <v>58</v>
      </c>
      <c r="K43" s="85" t="s">
        <v>375</v>
      </c>
    </row>
    <row r="44" spans="1:11" ht="37.5" customHeight="1" x14ac:dyDescent="0.15">
      <c r="A44" s="32"/>
      <c r="B44" s="131"/>
      <c r="C44" s="132"/>
      <c r="D44" s="133"/>
      <c r="E44" s="307" t="s">
        <v>154</v>
      </c>
      <c r="F44" s="308"/>
      <c r="G44" s="309"/>
      <c r="H44" s="88"/>
      <c r="I44" s="130">
        <f>I45*I49*3600*I50/1000000000</f>
        <v>2315.2853963450953</v>
      </c>
      <c r="J44" s="3" t="s">
        <v>69</v>
      </c>
      <c r="K44" s="85" t="s">
        <v>155</v>
      </c>
    </row>
    <row r="45" spans="1:11" ht="23.25" customHeight="1" x14ac:dyDescent="0.15">
      <c r="A45" s="32"/>
      <c r="B45" s="131"/>
      <c r="C45" s="132"/>
      <c r="D45" s="133"/>
      <c r="E45" s="106"/>
      <c r="F45" s="307" t="s">
        <v>311</v>
      </c>
      <c r="G45" s="268"/>
      <c r="H45" s="88"/>
      <c r="I45" s="130">
        <f>I46*(1-I48/I47)</f>
        <v>228.61683899438282</v>
      </c>
      <c r="J45" s="22" t="s">
        <v>68</v>
      </c>
      <c r="K45" s="85" t="s">
        <v>156</v>
      </c>
    </row>
    <row r="46" spans="1:11" ht="23.25" customHeight="1" x14ac:dyDescent="0.15">
      <c r="A46" s="32"/>
      <c r="B46" s="131"/>
      <c r="C46" s="132"/>
      <c r="D46" s="133"/>
      <c r="E46" s="106"/>
      <c r="F46" s="111"/>
      <c r="G46" s="125" t="s">
        <v>84</v>
      </c>
      <c r="H46" s="88"/>
      <c r="I46" s="108">
        <f>('PMS(input)'!F$74+2*'PMS(input)'!F$77)/1000*PI()*'PMS(input)'!F11</f>
        <v>228.61683899438282</v>
      </c>
      <c r="J46" s="86" t="s">
        <v>68</v>
      </c>
      <c r="K46" s="85" t="s">
        <v>157</v>
      </c>
    </row>
    <row r="47" spans="1:11" ht="23.25" customHeight="1" x14ac:dyDescent="0.15">
      <c r="A47" s="32"/>
      <c r="B47" s="131"/>
      <c r="C47" s="132"/>
      <c r="D47" s="133"/>
      <c r="E47" s="106"/>
      <c r="F47" s="111"/>
      <c r="G47" s="125" t="s">
        <v>117</v>
      </c>
      <c r="H47" s="88"/>
      <c r="I47" s="108">
        <f>('PMS(input)'!F$74+2*'PMS(input)'!F$77+2*'PMS(input)'!F23)/1000*PI()*'PMS(input)'!F11</f>
        <v>244.57612967461898</v>
      </c>
      <c r="J47" s="86" t="s">
        <v>68</v>
      </c>
      <c r="K47" s="85" t="s">
        <v>158</v>
      </c>
    </row>
    <row r="48" spans="1:11" ht="36.75" customHeight="1" x14ac:dyDescent="0.15">
      <c r="A48" s="32"/>
      <c r="B48" s="131"/>
      <c r="C48" s="132"/>
      <c r="D48" s="133"/>
      <c r="E48" s="106"/>
      <c r="F48" s="112"/>
      <c r="G48" s="125" t="s">
        <v>88</v>
      </c>
      <c r="H48" s="88"/>
      <c r="I48" s="108">
        <f>'PMS(input)'!F35</f>
        <v>0</v>
      </c>
      <c r="J48" s="86" t="s">
        <v>68</v>
      </c>
      <c r="K48" s="85" t="s">
        <v>159</v>
      </c>
    </row>
    <row r="49" spans="1:11" ht="23.25" customHeight="1" x14ac:dyDescent="0.15">
      <c r="A49" s="32"/>
      <c r="B49" s="131"/>
      <c r="C49" s="132"/>
      <c r="D49" s="133"/>
      <c r="E49" s="106"/>
      <c r="F49" s="310" t="s">
        <v>179</v>
      </c>
      <c r="G49" s="268"/>
      <c r="H49" s="88"/>
      <c r="I49" s="108">
        <f>'PMS(input)'!F$61</f>
        <v>647</v>
      </c>
      <c r="J49" s="109" t="s">
        <v>71</v>
      </c>
      <c r="K49" s="85" t="s">
        <v>92</v>
      </c>
    </row>
    <row r="50" spans="1:11" ht="23.25" customHeight="1" x14ac:dyDescent="0.15">
      <c r="A50" s="32"/>
      <c r="B50" s="131"/>
      <c r="C50" s="132"/>
      <c r="D50" s="133"/>
      <c r="E50" s="106"/>
      <c r="F50" s="310" t="s">
        <v>386</v>
      </c>
      <c r="G50" s="309"/>
      <c r="H50" s="88"/>
      <c r="I50" s="108">
        <f>'PMS(input)'!F47</f>
        <v>4348</v>
      </c>
      <c r="J50" s="109" t="s">
        <v>58</v>
      </c>
      <c r="K50" s="85" t="s">
        <v>374</v>
      </c>
    </row>
    <row r="51" spans="1:11" ht="35.25" customHeight="1" x14ac:dyDescent="0.15">
      <c r="A51" s="32"/>
      <c r="B51" s="131"/>
      <c r="C51" s="132"/>
      <c r="D51" s="133"/>
      <c r="E51" s="307" t="s">
        <v>160</v>
      </c>
      <c r="F51" s="308"/>
      <c r="G51" s="309"/>
      <c r="H51" s="88"/>
      <c r="I51" s="130">
        <f>I52*I56*3600*I57/1000000000</f>
        <v>2315.2853963450953</v>
      </c>
      <c r="J51" s="3" t="s">
        <v>69</v>
      </c>
      <c r="K51" s="85" t="s">
        <v>161</v>
      </c>
    </row>
    <row r="52" spans="1:11" ht="23.25" customHeight="1" x14ac:dyDescent="0.15">
      <c r="A52" s="32"/>
      <c r="B52" s="131"/>
      <c r="C52" s="132"/>
      <c r="D52" s="133"/>
      <c r="E52" s="106"/>
      <c r="F52" s="307" t="s">
        <v>311</v>
      </c>
      <c r="G52" s="268"/>
      <c r="H52" s="88"/>
      <c r="I52" s="130">
        <f>I53*(1-I55/I54)</f>
        <v>228.61683899438282</v>
      </c>
      <c r="J52" s="22" t="s">
        <v>68</v>
      </c>
      <c r="K52" s="85" t="s">
        <v>162</v>
      </c>
    </row>
    <row r="53" spans="1:11" ht="23.25" customHeight="1" x14ac:dyDescent="0.15">
      <c r="A53" s="32"/>
      <c r="B53" s="131"/>
      <c r="C53" s="132"/>
      <c r="D53" s="133"/>
      <c r="E53" s="106"/>
      <c r="F53" s="111"/>
      <c r="G53" s="125" t="s">
        <v>84</v>
      </c>
      <c r="H53" s="88"/>
      <c r="I53" s="108">
        <f>('PMS(input)'!F$74+2*'PMS(input)'!F$77)/1000*PI()*'PMS(input)'!F12</f>
        <v>228.61683899438282</v>
      </c>
      <c r="J53" s="86" t="s">
        <v>68</v>
      </c>
      <c r="K53" s="85" t="s">
        <v>163</v>
      </c>
    </row>
    <row r="54" spans="1:11" ht="23.25" customHeight="1" x14ac:dyDescent="0.15">
      <c r="A54" s="32"/>
      <c r="B54" s="131"/>
      <c r="C54" s="132"/>
      <c r="D54" s="133"/>
      <c r="E54" s="106"/>
      <c r="F54" s="111"/>
      <c r="G54" s="125" t="s">
        <v>117</v>
      </c>
      <c r="H54" s="88"/>
      <c r="I54" s="108">
        <f>('PMS(input)'!F$74+2*'PMS(input)'!F$77+2*'PMS(input)'!F24)/1000*PI()*'PMS(input)'!F12</f>
        <v>244.57612967461898</v>
      </c>
      <c r="J54" s="86" t="s">
        <v>68</v>
      </c>
      <c r="K54" s="85" t="s">
        <v>164</v>
      </c>
    </row>
    <row r="55" spans="1:11" ht="31.5" customHeight="1" x14ac:dyDescent="0.15">
      <c r="A55" s="32"/>
      <c r="B55" s="131"/>
      <c r="C55" s="132"/>
      <c r="D55" s="133"/>
      <c r="E55" s="106"/>
      <c r="F55" s="112"/>
      <c r="G55" s="125" t="s">
        <v>88</v>
      </c>
      <c r="H55" s="88"/>
      <c r="I55" s="108">
        <f>'PMS(input)'!F36</f>
        <v>0</v>
      </c>
      <c r="J55" s="86" t="s">
        <v>68</v>
      </c>
      <c r="K55" s="85" t="s">
        <v>165</v>
      </c>
    </row>
    <row r="56" spans="1:11" ht="23.25" customHeight="1" x14ac:dyDescent="0.15">
      <c r="A56" s="32"/>
      <c r="B56" s="131"/>
      <c r="C56" s="132"/>
      <c r="D56" s="133"/>
      <c r="E56" s="106"/>
      <c r="F56" s="310" t="s">
        <v>91</v>
      </c>
      <c r="G56" s="268"/>
      <c r="H56" s="88"/>
      <c r="I56" s="108">
        <f>'PMS(input)'!F$61</f>
        <v>647</v>
      </c>
      <c r="J56" s="109" t="s">
        <v>71</v>
      </c>
      <c r="K56" s="85" t="s">
        <v>92</v>
      </c>
    </row>
    <row r="57" spans="1:11" ht="23.25" customHeight="1" x14ac:dyDescent="0.15">
      <c r="A57" s="32"/>
      <c r="B57" s="131"/>
      <c r="C57" s="132"/>
      <c r="D57" s="133"/>
      <c r="E57" s="106"/>
      <c r="F57" s="310" t="s">
        <v>366</v>
      </c>
      <c r="G57" s="309"/>
      <c r="H57" s="88"/>
      <c r="I57" s="108">
        <f>'PMS(input)'!F48</f>
        <v>4348</v>
      </c>
      <c r="J57" s="109" t="s">
        <v>58</v>
      </c>
      <c r="K57" s="85" t="s">
        <v>373</v>
      </c>
    </row>
    <row r="58" spans="1:11" ht="36" customHeight="1" x14ac:dyDescent="0.15">
      <c r="A58" s="32"/>
      <c r="B58" s="131"/>
      <c r="C58" s="132"/>
      <c r="D58" s="133"/>
      <c r="E58" s="307" t="s">
        <v>166</v>
      </c>
      <c r="F58" s="308"/>
      <c r="G58" s="309"/>
      <c r="H58" s="88"/>
      <c r="I58" s="130">
        <f>I59*I63*3600*I64/1000000000</f>
        <v>2315.2853963450953</v>
      </c>
      <c r="J58" s="3" t="s">
        <v>69</v>
      </c>
      <c r="K58" s="85" t="s">
        <v>167</v>
      </c>
    </row>
    <row r="59" spans="1:11" ht="23.25" customHeight="1" x14ac:dyDescent="0.15">
      <c r="A59" s="32"/>
      <c r="B59" s="131"/>
      <c r="C59" s="132"/>
      <c r="D59" s="133"/>
      <c r="E59" s="106"/>
      <c r="F59" s="307" t="s">
        <v>311</v>
      </c>
      <c r="G59" s="268"/>
      <c r="H59" s="88"/>
      <c r="I59" s="130">
        <f>I60*(1-I62/I61)</f>
        <v>228.61683899438282</v>
      </c>
      <c r="J59" s="22" t="s">
        <v>68</v>
      </c>
      <c r="K59" s="85" t="s">
        <v>168</v>
      </c>
    </row>
    <row r="60" spans="1:11" ht="23.25" customHeight="1" x14ac:dyDescent="0.15">
      <c r="A60" s="32"/>
      <c r="B60" s="131"/>
      <c r="C60" s="132"/>
      <c r="D60" s="133"/>
      <c r="E60" s="106"/>
      <c r="F60" s="111"/>
      <c r="G60" s="125" t="s">
        <v>84</v>
      </c>
      <c r="H60" s="88"/>
      <c r="I60" s="108">
        <f>('PMS(input)'!F$74+2*'PMS(input)'!F$77)/1000*PI()*'PMS(input)'!F13</f>
        <v>228.61683899438282</v>
      </c>
      <c r="J60" s="86" t="s">
        <v>68</v>
      </c>
      <c r="K60" s="85" t="s">
        <v>169</v>
      </c>
    </row>
    <row r="61" spans="1:11" ht="23.25" customHeight="1" x14ac:dyDescent="0.15">
      <c r="A61" s="32"/>
      <c r="B61" s="131"/>
      <c r="C61" s="132"/>
      <c r="D61" s="133"/>
      <c r="E61" s="106"/>
      <c r="F61" s="111"/>
      <c r="G61" s="125" t="s">
        <v>117</v>
      </c>
      <c r="H61" s="88"/>
      <c r="I61" s="108">
        <f>('PMS(input)'!F$74+2*'PMS(input)'!F$77+2*'PMS(input)'!F25)/1000*PI()*'PMS(input)'!F13</f>
        <v>244.57612967461898</v>
      </c>
      <c r="J61" s="86" t="s">
        <v>68</v>
      </c>
      <c r="K61" s="85" t="s">
        <v>170</v>
      </c>
    </row>
    <row r="62" spans="1:11" ht="31.5" customHeight="1" x14ac:dyDescent="0.15">
      <c r="A62" s="32"/>
      <c r="B62" s="131"/>
      <c r="C62" s="132"/>
      <c r="D62" s="133"/>
      <c r="E62" s="106"/>
      <c r="F62" s="112"/>
      <c r="G62" s="125" t="s">
        <v>88</v>
      </c>
      <c r="H62" s="88"/>
      <c r="I62" s="108">
        <f>'PMS(input)'!F37</f>
        <v>0</v>
      </c>
      <c r="J62" s="86" t="s">
        <v>68</v>
      </c>
      <c r="K62" s="85" t="s">
        <v>171</v>
      </c>
    </row>
    <row r="63" spans="1:11" ht="23.25" customHeight="1" x14ac:dyDescent="0.15">
      <c r="A63" s="32"/>
      <c r="B63" s="131"/>
      <c r="C63" s="132"/>
      <c r="D63" s="133"/>
      <c r="E63" s="106"/>
      <c r="F63" s="310" t="s">
        <v>179</v>
      </c>
      <c r="G63" s="268"/>
      <c r="H63" s="88"/>
      <c r="I63" s="108">
        <f>'PMS(input)'!F$61</f>
        <v>647</v>
      </c>
      <c r="J63" s="109" t="s">
        <v>71</v>
      </c>
      <c r="K63" s="85" t="s">
        <v>92</v>
      </c>
    </row>
    <row r="64" spans="1:11" ht="18.75" customHeight="1" x14ac:dyDescent="0.15">
      <c r="A64" s="32"/>
      <c r="B64" s="104"/>
      <c r="C64" s="105"/>
      <c r="D64" s="133"/>
      <c r="E64" s="106"/>
      <c r="F64" s="310" t="s">
        <v>366</v>
      </c>
      <c r="G64" s="309"/>
      <c r="H64" s="88"/>
      <c r="I64" s="108">
        <f>'PMS(input)'!F49</f>
        <v>4348</v>
      </c>
      <c r="J64" s="109" t="s">
        <v>58</v>
      </c>
      <c r="K64" s="85" t="s">
        <v>372</v>
      </c>
    </row>
    <row r="65" spans="1:11" ht="35.25" customHeight="1" x14ac:dyDescent="0.15">
      <c r="A65" s="32"/>
      <c r="B65" s="131"/>
      <c r="C65" s="132"/>
      <c r="D65" s="133"/>
      <c r="E65" s="307" t="s">
        <v>172</v>
      </c>
      <c r="F65" s="308"/>
      <c r="G65" s="309"/>
      <c r="H65" s="88"/>
      <c r="I65" s="130">
        <f>I66*I70*3600*I71/1000000000</f>
        <v>876.65050298462859</v>
      </c>
      <c r="J65" s="3" t="s">
        <v>69</v>
      </c>
      <c r="K65" s="85" t="s">
        <v>173</v>
      </c>
    </row>
    <row r="66" spans="1:11" ht="21" customHeight="1" x14ac:dyDescent="0.15">
      <c r="A66" s="32"/>
      <c r="B66" s="131"/>
      <c r="C66" s="132"/>
      <c r="D66" s="133"/>
      <c r="E66" s="106"/>
      <c r="F66" s="307" t="s">
        <v>311</v>
      </c>
      <c r="G66" s="268"/>
      <c r="H66" s="88"/>
      <c r="I66" s="130">
        <f>I67*(1-I69/I68)</f>
        <v>62.00561420390175</v>
      </c>
      <c r="J66" s="22" t="s">
        <v>68</v>
      </c>
      <c r="K66" s="85" t="s">
        <v>174</v>
      </c>
    </row>
    <row r="67" spans="1:11" ht="21.75" customHeight="1" x14ac:dyDescent="0.15">
      <c r="A67" s="32"/>
      <c r="B67" s="131"/>
      <c r="C67" s="132"/>
      <c r="D67" s="133"/>
      <c r="E67" s="106"/>
      <c r="F67" s="111"/>
      <c r="G67" s="125" t="s">
        <v>84</v>
      </c>
      <c r="H67" s="88"/>
      <c r="I67" s="108">
        <f>('PMS(input)'!F$75+2*'PMS(input)'!F$77)/1000*PI()*'PMS(input)'!F14</f>
        <v>62.00561420390175</v>
      </c>
      <c r="J67" s="86" t="s">
        <v>68</v>
      </c>
      <c r="K67" s="85" t="s">
        <v>175</v>
      </c>
    </row>
    <row r="68" spans="1:11" ht="29.25" customHeight="1" x14ac:dyDescent="0.15">
      <c r="A68" s="32"/>
      <c r="B68" s="131"/>
      <c r="C68" s="132"/>
      <c r="D68" s="133"/>
      <c r="E68" s="106"/>
      <c r="F68" s="111"/>
      <c r="G68" s="125" t="s">
        <v>117</v>
      </c>
      <c r="H68" s="88"/>
      <c r="I68" s="108">
        <f>('PMS(input)'!F$75+2*'PMS(input)'!F$77+2*'PMS(input)'!F26)/1000*PI()*'PMS(input)'!F14</f>
        <v>67.409153568076192</v>
      </c>
      <c r="J68" s="86" t="s">
        <v>68</v>
      </c>
      <c r="K68" s="85" t="s">
        <v>176</v>
      </c>
    </row>
    <row r="69" spans="1:11" ht="28.5" x14ac:dyDescent="0.15">
      <c r="A69" s="32"/>
      <c r="B69" s="131"/>
      <c r="C69" s="132"/>
      <c r="D69" s="133"/>
      <c r="E69" s="106"/>
      <c r="F69" s="112"/>
      <c r="G69" s="125" t="s">
        <v>88</v>
      </c>
      <c r="H69" s="88"/>
      <c r="I69" s="108">
        <f>'PMS(input)'!F38</f>
        <v>0</v>
      </c>
      <c r="J69" s="86" t="s">
        <v>68</v>
      </c>
      <c r="K69" s="85" t="s">
        <v>177</v>
      </c>
    </row>
    <row r="70" spans="1:11" ht="18.75" customHeight="1" x14ac:dyDescent="0.15">
      <c r="A70" s="32"/>
      <c r="B70" s="131"/>
      <c r="C70" s="132"/>
      <c r="D70" s="133"/>
      <c r="E70" s="106"/>
      <c r="F70" s="310" t="s">
        <v>179</v>
      </c>
      <c r="G70" s="268"/>
      <c r="H70" s="88"/>
      <c r="I70" s="108">
        <f>'PMS(input)'!F$61</f>
        <v>647</v>
      </c>
      <c r="J70" s="109" t="s">
        <v>71</v>
      </c>
      <c r="K70" s="85" t="s">
        <v>92</v>
      </c>
    </row>
    <row r="71" spans="1:11" ht="18.75" customHeight="1" x14ac:dyDescent="0.15">
      <c r="A71" s="32"/>
      <c r="B71" s="131"/>
      <c r="C71" s="132"/>
      <c r="D71" s="133"/>
      <c r="E71" s="106"/>
      <c r="F71" s="310" t="s">
        <v>366</v>
      </c>
      <c r="G71" s="309"/>
      <c r="H71" s="88"/>
      <c r="I71" s="108">
        <f>'PMS(input)'!F50</f>
        <v>6070</v>
      </c>
      <c r="J71" s="109" t="s">
        <v>58</v>
      </c>
      <c r="K71" s="85" t="s">
        <v>371</v>
      </c>
    </row>
    <row r="72" spans="1:11" ht="38.25" customHeight="1" x14ac:dyDescent="0.15">
      <c r="A72" s="32"/>
      <c r="B72" s="131"/>
      <c r="C72" s="132"/>
      <c r="D72" s="133"/>
      <c r="E72" s="307" t="s">
        <v>181</v>
      </c>
      <c r="F72" s="308"/>
      <c r="G72" s="309"/>
      <c r="H72" s="134"/>
      <c r="I72" s="130">
        <f>I73*I77*3600*I78/1000000000</f>
        <v>876.65050298462859</v>
      </c>
      <c r="J72" s="3" t="s">
        <v>69</v>
      </c>
      <c r="K72" s="85" t="s">
        <v>190</v>
      </c>
    </row>
    <row r="73" spans="1:11" ht="20.25" customHeight="1" x14ac:dyDescent="0.15">
      <c r="A73" s="32"/>
      <c r="B73" s="131"/>
      <c r="C73" s="132"/>
      <c r="D73" s="133"/>
      <c r="E73" s="106"/>
      <c r="F73" s="156" t="s">
        <v>311</v>
      </c>
      <c r="G73" s="155"/>
      <c r="H73" s="134"/>
      <c r="I73" s="130">
        <f>I74*(1-I76/I75)</f>
        <v>62.00561420390175</v>
      </c>
      <c r="J73" s="22" t="s">
        <v>68</v>
      </c>
      <c r="K73" s="85" t="s">
        <v>191</v>
      </c>
    </row>
    <row r="74" spans="1:11" ht="18.75" x14ac:dyDescent="0.15">
      <c r="A74" s="32"/>
      <c r="B74" s="131"/>
      <c r="C74" s="132"/>
      <c r="D74" s="133"/>
      <c r="E74" s="106"/>
      <c r="F74" s="111"/>
      <c r="G74" s="128" t="s">
        <v>84</v>
      </c>
      <c r="H74" s="134"/>
      <c r="I74" s="108">
        <f>('PMS(input)'!F$75+2*'PMS(input)'!F$77)/1000*PI()*'PMS(input)'!F15</f>
        <v>62.00561420390175</v>
      </c>
      <c r="J74" s="86" t="s">
        <v>68</v>
      </c>
      <c r="K74" s="85" t="s">
        <v>192</v>
      </c>
    </row>
    <row r="75" spans="1:11" ht="30.75" customHeight="1" x14ac:dyDescent="0.15">
      <c r="A75" s="32"/>
      <c r="B75" s="131"/>
      <c r="C75" s="132"/>
      <c r="D75" s="133"/>
      <c r="E75" s="106"/>
      <c r="F75" s="111"/>
      <c r="G75" s="128" t="s">
        <v>117</v>
      </c>
      <c r="H75" s="134"/>
      <c r="I75" s="108">
        <f>('PMS(input)'!F$75+2*'PMS(input)'!F$77+2*'PMS(input)'!F27)/1000*PI()*'PMS(input)'!F15</f>
        <v>67.409153568076192</v>
      </c>
      <c r="J75" s="86" t="s">
        <v>68</v>
      </c>
      <c r="K75" s="85" t="s">
        <v>193</v>
      </c>
    </row>
    <row r="76" spans="1:11" ht="28.5" x14ac:dyDescent="0.15">
      <c r="A76" s="32"/>
      <c r="B76" s="131"/>
      <c r="C76" s="132"/>
      <c r="D76" s="133"/>
      <c r="E76" s="106"/>
      <c r="F76" s="112"/>
      <c r="G76" s="128" t="s">
        <v>88</v>
      </c>
      <c r="H76" s="134"/>
      <c r="I76" s="108">
        <f>'PMS(input)'!F39</f>
        <v>0</v>
      </c>
      <c r="J76" s="86" t="s">
        <v>68</v>
      </c>
      <c r="K76" s="85" t="s">
        <v>194</v>
      </c>
    </row>
    <row r="77" spans="1:11" ht="18.75" x14ac:dyDescent="0.15">
      <c r="A77" s="32"/>
      <c r="B77" s="131"/>
      <c r="C77" s="132"/>
      <c r="D77" s="133"/>
      <c r="E77" s="106"/>
      <c r="F77" s="310" t="s">
        <v>179</v>
      </c>
      <c r="G77" s="268"/>
      <c r="H77" s="134"/>
      <c r="I77" s="108">
        <f>'PMS(input)'!F$61</f>
        <v>647</v>
      </c>
      <c r="J77" s="109" t="s">
        <v>71</v>
      </c>
      <c r="K77" s="85" t="s">
        <v>92</v>
      </c>
    </row>
    <row r="78" spans="1:11" ht="18.75" customHeight="1" x14ac:dyDescent="0.15">
      <c r="A78" s="32"/>
      <c r="B78" s="131"/>
      <c r="C78" s="132"/>
      <c r="D78" s="133"/>
      <c r="E78" s="106"/>
      <c r="F78" s="310" t="s">
        <v>366</v>
      </c>
      <c r="G78" s="309"/>
      <c r="H78" s="134"/>
      <c r="I78" s="108">
        <f>'PMS(input)'!F51</f>
        <v>6070</v>
      </c>
      <c r="J78" s="109" t="s">
        <v>58</v>
      </c>
      <c r="K78" s="85" t="s">
        <v>380</v>
      </c>
    </row>
    <row r="79" spans="1:11" ht="33.75" customHeight="1" x14ac:dyDescent="0.15">
      <c r="A79" s="32"/>
      <c r="B79" s="131"/>
      <c r="C79" s="132"/>
      <c r="D79" s="133"/>
      <c r="E79" s="307" t="s">
        <v>184</v>
      </c>
      <c r="F79" s="308"/>
      <c r="G79" s="309"/>
      <c r="H79" s="134"/>
      <c r="I79" s="130">
        <f>I80*I84*3600*I85/1000000000</f>
        <v>876.65050298462859</v>
      </c>
      <c r="J79" s="3" t="s">
        <v>69</v>
      </c>
      <c r="K79" s="85" t="s">
        <v>195</v>
      </c>
    </row>
    <row r="80" spans="1:11" ht="18.75" customHeight="1" x14ac:dyDescent="0.15">
      <c r="A80" s="32"/>
      <c r="B80" s="131"/>
      <c r="C80" s="132"/>
      <c r="D80" s="133"/>
      <c r="E80" s="106"/>
      <c r="F80" s="307" t="s">
        <v>311</v>
      </c>
      <c r="G80" s="268"/>
      <c r="H80" s="134"/>
      <c r="I80" s="130">
        <f>I81*(1-I83/I82)</f>
        <v>62.00561420390175</v>
      </c>
      <c r="J80" s="22" t="s">
        <v>68</v>
      </c>
      <c r="K80" s="85" t="s">
        <v>185</v>
      </c>
    </row>
    <row r="81" spans="1:11" ht="18.75" x14ac:dyDescent="0.15">
      <c r="A81" s="32"/>
      <c r="B81" s="131"/>
      <c r="C81" s="132"/>
      <c r="D81" s="133"/>
      <c r="E81" s="106"/>
      <c r="F81" s="111"/>
      <c r="G81" s="128" t="s">
        <v>84</v>
      </c>
      <c r="H81" s="134"/>
      <c r="I81" s="108">
        <f>('PMS(input)'!F$75+2*'PMS(input)'!F$77)/1000*PI()*'PMS(input)'!F16</f>
        <v>62.00561420390175</v>
      </c>
      <c r="J81" s="86" t="s">
        <v>68</v>
      </c>
      <c r="K81" s="85" t="s">
        <v>186</v>
      </c>
    </row>
    <row r="82" spans="1:11" ht="24.75" customHeight="1" x14ac:dyDescent="0.15">
      <c r="A82" s="32"/>
      <c r="B82" s="131"/>
      <c r="C82" s="132"/>
      <c r="D82" s="133"/>
      <c r="E82" s="106"/>
      <c r="F82" s="111"/>
      <c r="G82" s="128" t="s">
        <v>117</v>
      </c>
      <c r="H82" s="134"/>
      <c r="I82" s="108">
        <f>('PMS(input)'!F$75+2*'PMS(input)'!F$77+2*'PMS(input)'!F28)/1000*PI()*'PMS(input)'!F16</f>
        <v>67.409153568076192</v>
      </c>
      <c r="J82" s="86" t="s">
        <v>68</v>
      </c>
      <c r="K82" s="85" t="s">
        <v>187</v>
      </c>
    </row>
    <row r="83" spans="1:11" ht="28.5" x14ac:dyDescent="0.15">
      <c r="A83" s="32"/>
      <c r="B83" s="131"/>
      <c r="C83" s="132"/>
      <c r="D83" s="133"/>
      <c r="E83" s="106"/>
      <c r="F83" s="112"/>
      <c r="G83" s="128" t="s">
        <v>88</v>
      </c>
      <c r="H83" s="134"/>
      <c r="I83" s="108">
        <f>'PMS(input)'!F40</f>
        <v>0</v>
      </c>
      <c r="J83" s="86" t="s">
        <v>68</v>
      </c>
      <c r="K83" s="85" t="s">
        <v>188</v>
      </c>
    </row>
    <row r="84" spans="1:11" ht="18.75" x14ac:dyDescent="0.15">
      <c r="A84" s="32"/>
      <c r="B84" s="131"/>
      <c r="C84" s="132"/>
      <c r="D84" s="133"/>
      <c r="E84" s="106"/>
      <c r="F84" s="310" t="s">
        <v>179</v>
      </c>
      <c r="G84" s="268"/>
      <c r="H84" s="134"/>
      <c r="I84" s="108">
        <f>'PMS(input)'!F$61</f>
        <v>647</v>
      </c>
      <c r="J84" s="109" t="s">
        <v>71</v>
      </c>
      <c r="K84" s="85" t="s">
        <v>92</v>
      </c>
    </row>
    <row r="85" spans="1:11" ht="18.75" customHeight="1" x14ac:dyDescent="0.15">
      <c r="A85" s="32"/>
      <c r="B85" s="131"/>
      <c r="C85" s="132"/>
      <c r="D85" s="133"/>
      <c r="E85" s="106"/>
      <c r="F85" s="310" t="s">
        <v>366</v>
      </c>
      <c r="G85" s="309"/>
      <c r="H85" s="134"/>
      <c r="I85" s="108">
        <f>'PMS(input)'!F52</f>
        <v>6070</v>
      </c>
      <c r="J85" s="109" t="s">
        <v>58</v>
      </c>
      <c r="K85" s="85" t="s">
        <v>369</v>
      </c>
    </row>
    <row r="86" spans="1:11" ht="30" customHeight="1" x14ac:dyDescent="0.15">
      <c r="A86" s="32"/>
      <c r="B86" s="131"/>
      <c r="C86" s="132"/>
      <c r="D86" s="133"/>
      <c r="E86" s="307" t="s">
        <v>189</v>
      </c>
      <c r="F86" s="308"/>
      <c r="G86" s="309"/>
      <c r="H86" s="134"/>
      <c r="I86" s="130">
        <f>I87*I91*3600*I92/1000000000</f>
        <v>876.65050298462859</v>
      </c>
      <c r="J86" s="3" t="s">
        <v>69</v>
      </c>
      <c r="K86" s="85" t="s">
        <v>196</v>
      </c>
    </row>
    <row r="87" spans="1:11" ht="18" customHeight="1" x14ac:dyDescent="0.15">
      <c r="A87" s="32"/>
      <c r="B87" s="131"/>
      <c r="C87" s="132"/>
      <c r="D87" s="133"/>
      <c r="E87" s="106"/>
      <c r="F87" s="307" t="s">
        <v>311</v>
      </c>
      <c r="G87" s="268"/>
      <c r="H87" s="134"/>
      <c r="I87" s="130">
        <f>I88*(1-I90/I89)</f>
        <v>62.00561420390175</v>
      </c>
      <c r="J87" s="22" t="s">
        <v>68</v>
      </c>
      <c r="K87" s="85" t="s">
        <v>197</v>
      </c>
    </row>
    <row r="88" spans="1:11" ht="19.5" customHeight="1" x14ac:dyDescent="0.15">
      <c r="A88" s="32"/>
      <c r="B88" s="131"/>
      <c r="C88" s="132"/>
      <c r="D88" s="133"/>
      <c r="E88" s="106"/>
      <c r="F88" s="111"/>
      <c r="G88" s="128" t="s">
        <v>84</v>
      </c>
      <c r="H88" s="134"/>
      <c r="I88" s="108">
        <f>('PMS(input)'!F$75+2*'PMS(input)'!F$77)/1000*PI()*'PMS(input)'!F17</f>
        <v>62.00561420390175</v>
      </c>
      <c r="J88" s="86" t="s">
        <v>68</v>
      </c>
      <c r="K88" s="85" t="s">
        <v>198</v>
      </c>
    </row>
    <row r="89" spans="1:11" ht="27" customHeight="1" x14ac:dyDescent="0.15">
      <c r="A89" s="32"/>
      <c r="B89" s="131"/>
      <c r="C89" s="132"/>
      <c r="D89" s="133"/>
      <c r="E89" s="106"/>
      <c r="F89" s="111"/>
      <c r="G89" s="128" t="s">
        <v>117</v>
      </c>
      <c r="H89" s="134"/>
      <c r="I89" s="108">
        <f>('PMS(input)'!F$75+2*'PMS(input)'!F$77+2*'PMS(input)'!F29)/1000*PI()*'PMS(input)'!F17</f>
        <v>67.409153568076192</v>
      </c>
      <c r="J89" s="86" t="s">
        <v>68</v>
      </c>
      <c r="K89" s="85" t="s">
        <v>199</v>
      </c>
    </row>
    <row r="90" spans="1:11" ht="33.75" customHeight="1" x14ac:dyDescent="0.15">
      <c r="A90" s="32"/>
      <c r="B90" s="131"/>
      <c r="C90" s="132"/>
      <c r="D90" s="133"/>
      <c r="E90" s="106"/>
      <c r="F90" s="112"/>
      <c r="G90" s="128" t="s">
        <v>88</v>
      </c>
      <c r="H90" s="134"/>
      <c r="I90" s="108">
        <f>'PMS(input)'!F41</f>
        <v>0</v>
      </c>
      <c r="J90" s="86" t="s">
        <v>68</v>
      </c>
      <c r="K90" s="85" t="s">
        <v>200</v>
      </c>
    </row>
    <row r="91" spans="1:11" ht="18.75" x14ac:dyDescent="0.15">
      <c r="A91" s="32"/>
      <c r="B91" s="131"/>
      <c r="C91" s="132"/>
      <c r="D91" s="133"/>
      <c r="E91" s="106"/>
      <c r="F91" s="310" t="s">
        <v>179</v>
      </c>
      <c r="G91" s="268"/>
      <c r="H91" s="134"/>
      <c r="I91" s="108">
        <f>'PMS(input)'!F$61</f>
        <v>647</v>
      </c>
      <c r="J91" s="109" t="s">
        <v>71</v>
      </c>
      <c r="K91" s="85" t="s">
        <v>92</v>
      </c>
    </row>
    <row r="92" spans="1:11" ht="18.75" customHeight="1" x14ac:dyDescent="0.15">
      <c r="A92" s="32"/>
      <c r="B92" s="131"/>
      <c r="C92" s="132"/>
      <c r="D92" s="133"/>
      <c r="E92" s="106"/>
      <c r="F92" s="310" t="s">
        <v>366</v>
      </c>
      <c r="G92" s="309"/>
      <c r="H92" s="134"/>
      <c r="I92" s="108">
        <f>'PMS(input)'!F53</f>
        <v>6070</v>
      </c>
      <c r="J92" s="109" t="s">
        <v>58</v>
      </c>
      <c r="K92" s="85" t="s">
        <v>379</v>
      </c>
    </row>
    <row r="93" spans="1:11" ht="33.75" customHeight="1" x14ac:dyDescent="0.15">
      <c r="A93" s="32"/>
      <c r="B93" s="131"/>
      <c r="C93" s="132"/>
      <c r="D93" s="133"/>
      <c r="E93" s="307" t="s">
        <v>201</v>
      </c>
      <c r="F93" s="308"/>
      <c r="G93" s="309"/>
      <c r="H93" s="134"/>
      <c r="I93" s="130">
        <f>I94*I98*3600*I99/1000000000</f>
        <v>5090.1427593878725</v>
      </c>
      <c r="J93" s="3" t="s">
        <v>69</v>
      </c>
      <c r="K93" s="85" t="s">
        <v>202</v>
      </c>
    </row>
    <row r="94" spans="1:11" ht="28.5" customHeight="1" x14ac:dyDescent="0.15">
      <c r="A94" s="32"/>
      <c r="B94" s="104"/>
      <c r="C94" s="105"/>
      <c r="D94" s="106"/>
      <c r="E94" s="106"/>
      <c r="F94" s="307" t="s">
        <v>311</v>
      </c>
      <c r="G94" s="268"/>
      <c r="H94" s="84"/>
      <c r="I94" s="130">
        <f>I95*(1-I97/I96)</f>
        <v>360.02651810139025</v>
      </c>
      <c r="J94" s="22" t="s">
        <v>68</v>
      </c>
      <c r="K94" s="85" t="s">
        <v>203</v>
      </c>
    </row>
    <row r="95" spans="1:11" ht="18.75" customHeight="1" x14ac:dyDescent="0.15">
      <c r="A95" s="32"/>
      <c r="B95" s="104"/>
      <c r="C95" s="105"/>
      <c r="D95" s="106"/>
      <c r="E95" s="106"/>
      <c r="F95" s="111"/>
      <c r="G95" s="128" t="s">
        <v>84</v>
      </c>
      <c r="H95" s="87"/>
      <c r="I95" s="129">
        <f>('PMS(input)'!F$76+2*'PMS(input)'!F$77)/1000*PI()*'PMS(input)'!F18</f>
        <v>360.02651810139025</v>
      </c>
      <c r="J95" s="86" t="s">
        <v>68</v>
      </c>
      <c r="K95" s="85" t="s">
        <v>204</v>
      </c>
    </row>
    <row r="96" spans="1:11" ht="27" customHeight="1" x14ac:dyDescent="0.15">
      <c r="A96" s="32"/>
      <c r="B96" s="104"/>
      <c r="C96" s="105"/>
      <c r="D96" s="106"/>
      <c r="E96" s="106"/>
      <c r="F96" s="111"/>
      <c r="G96" s="128" t="s">
        <v>117</v>
      </c>
      <c r="H96" s="88"/>
      <c r="I96" s="129">
        <f>('PMS(input)'!F$76+2*'PMS(input)'!F$77+2*'PMS(input)'!F30)/1000*PI()*'PMS(input)'!F18</f>
        <v>385.15925933010863</v>
      </c>
      <c r="J96" s="86" t="s">
        <v>68</v>
      </c>
      <c r="K96" s="85" t="s">
        <v>205</v>
      </c>
    </row>
    <row r="97" spans="1:11" ht="28.5" x14ac:dyDescent="0.15">
      <c r="A97" s="32"/>
      <c r="B97" s="104"/>
      <c r="C97" s="105"/>
      <c r="D97" s="106"/>
      <c r="E97" s="106"/>
      <c r="F97" s="112"/>
      <c r="G97" s="128" t="s">
        <v>88</v>
      </c>
      <c r="H97" s="88"/>
      <c r="I97" s="129">
        <f>'PMS(input)'!F42</f>
        <v>0</v>
      </c>
      <c r="J97" s="86" t="s">
        <v>68</v>
      </c>
      <c r="K97" s="85" t="s">
        <v>206</v>
      </c>
    </row>
    <row r="98" spans="1:11" ht="18.75" x14ac:dyDescent="0.15">
      <c r="A98" s="32"/>
      <c r="B98" s="104"/>
      <c r="C98" s="105"/>
      <c r="D98" s="106"/>
      <c r="E98" s="106"/>
      <c r="F98" s="310" t="s">
        <v>179</v>
      </c>
      <c r="G98" s="268"/>
      <c r="H98" s="88"/>
      <c r="I98" s="108">
        <f>'PMS(input)'!F$61</f>
        <v>647</v>
      </c>
      <c r="J98" s="109" t="s">
        <v>71</v>
      </c>
      <c r="K98" s="85" t="s">
        <v>92</v>
      </c>
    </row>
    <row r="99" spans="1:11" ht="18.75" customHeight="1" x14ac:dyDescent="0.15">
      <c r="A99" s="32"/>
      <c r="B99" s="104"/>
      <c r="C99" s="105"/>
      <c r="D99" s="106"/>
      <c r="E99" s="106"/>
      <c r="F99" s="310" t="s">
        <v>366</v>
      </c>
      <c r="G99" s="309"/>
      <c r="H99" s="88"/>
      <c r="I99" s="108">
        <f>'PMS(input)'!F54</f>
        <v>6070</v>
      </c>
      <c r="J99" s="109" t="s">
        <v>58</v>
      </c>
      <c r="K99" s="85" t="s">
        <v>367</v>
      </c>
    </row>
    <row r="100" spans="1:11" ht="15.75" thickBot="1" x14ac:dyDescent="0.2">
      <c r="A100" s="28" t="s">
        <v>8</v>
      </c>
      <c r="B100" s="4"/>
      <c r="C100" s="4"/>
      <c r="D100" s="4"/>
      <c r="E100" s="4"/>
      <c r="F100" s="4"/>
      <c r="G100" s="58"/>
      <c r="H100" s="59"/>
      <c r="I100" s="6"/>
      <c r="J100" s="60"/>
      <c r="K100" s="61"/>
    </row>
    <row r="101" spans="1:11" ht="19.5" thickBot="1" x14ac:dyDescent="0.2">
      <c r="A101" s="30"/>
      <c r="B101" s="19" t="s">
        <v>13</v>
      </c>
      <c r="C101" s="19"/>
      <c r="D101" s="19"/>
      <c r="E101" s="19"/>
      <c r="F101" s="19"/>
      <c r="G101" s="20"/>
      <c r="H101" s="39"/>
      <c r="I101" s="144">
        <f>I102</f>
        <v>1744</v>
      </c>
      <c r="J101" s="14" t="s">
        <v>1</v>
      </c>
      <c r="K101" s="29" t="s">
        <v>0</v>
      </c>
    </row>
    <row r="102" spans="1:11" ht="18.75" x14ac:dyDescent="0.15">
      <c r="A102" s="32"/>
      <c r="B102" s="37"/>
      <c r="C102" s="96" t="s">
        <v>13</v>
      </c>
      <c r="D102" s="96"/>
      <c r="E102" s="96"/>
      <c r="F102" s="96"/>
      <c r="G102" s="96"/>
      <c r="H102" s="38"/>
      <c r="I102" s="143">
        <f>ROUNDUP(I105/I103*I104,0)</f>
        <v>1744</v>
      </c>
      <c r="J102" s="3" t="s">
        <v>1</v>
      </c>
      <c r="K102" s="29" t="s">
        <v>0</v>
      </c>
    </row>
    <row r="103" spans="1:11" ht="18.75" x14ac:dyDescent="0.15">
      <c r="A103" s="32"/>
      <c r="B103" s="37"/>
      <c r="C103" s="98"/>
      <c r="D103" s="96" t="s">
        <v>57</v>
      </c>
      <c r="E103" s="102"/>
      <c r="F103" s="102"/>
      <c r="G103" s="102"/>
      <c r="H103" s="84"/>
      <c r="I103" s="100">
        <f>I$8</f>
        <v>1</v>
      </c>
      <c r="J103" s="94" t="s">
        <v>48</v>
      </c>
      <c r="K103" s="95" t="s">
        <v>55</v>
      </c>
    </row>
    <row r="104" spans="1:11" ht="18.75" x14ac:dyDescent="0.15">
      <c r="A104" s="32"/>
      <c r="B104" s="37"/>
      <c r="C104" s="98"/>
      <c r="D104" s="96" t="s">
        <v>64</v>
      </c>
      <c r="E104" s="102"/>
      <c r="F104" s="102"/>
      <c r="G104" s="102"/>
      <c r="H104" s="84"/>
      <c r="I104" s="107">
        <f>I$9</f>
        <v>0.10100000000000001</v>
      </c>
      <c r="J104" s="94" t="s">
        <v>53</v>
      </c>
      <c r="K104" s="95" t="s">
        <v>54</v>
      </c>
    </row>
    <row r="105" spans="1:11" ht="18.75" x14ac:dyDescent="0.15">
      <c r="A105" s="32"/>
      <c r="B105" s="37"/>
      <c r="C105" s="98"/>
      <c r="D105" s="96" t="s">
        <v>72</v>
      </c>
      <c r="E105" s="102"/>
      <c r="F105" s="102"/>
      <c r="G105" s="102"/>
      <c r="H105" s="84"/>
      <c r="I105" s="143">
        <f>I106+I115+I124+I133+I142+I151+I160+I169+I178+I187+I196+I205</f>
        <v>17264.817413741548</v>
      </c>
      <c r="J105" s="3" t="s">
        <v>69</v>
      </c>
      <c r="K105" s="85" t="s">
        <v>74</v>
      </c>
    </row>
    <row r="106" spans="1:11" ht="31.5" customHeight="1" x14ac:dyDescent="0.15">
      <c r="A106" s="32"/>
      <c r="B106" s="37"/>
      <c r="C106" s="83"/>
      <c r="D106" s="96"/>
      <c r="E106" s="307" t="s">
        <v>73</v>
      </c>
      <c r="F106" s="308"/>
      <c r="G106" s="309"/>
      <c r="H106" s="84"/>
      <c r="I106" s="130">
        <f>I107*I110*3600*I114/1000000000</f>
        <v>1607.8865218797678</v>
      </c>
      <c r="J106" s="3" t="s">
        <v>69</v>
      </c>
      <c r="K106" s="85" t="s">
        <v>75</v>
      </c>
    </row>
    <row r="107" spans="1:11" ht="18.75" x14ac:dyDescent="0.15">
      <c r="A107" s="30"/>
      <c r="B107" s="104"/>
      <c r="C107" s="101"/>
      <c r="D107" s="101"/>
      <c r="E107" s="106"/>
      <c r="F107" s="307" t="s">
        <v>312</v>
      </c>
      <c r="G107" s="268"/>
      <c r="H107" s="87"/>
      <c r="I107" s="130">
        <f>I108*(1-I109/I108)</f>
        <v>244.57612967461898</v>
      </c>
      <c r="J107" s="22" t="s">
        <v>68</v>
      </c>
      <c r="K107" s="85" t="s">
        <v>99</v>
      </c>
    </row>
    <row r="108" spans="1:11" ht="18.75" x14ac:dyDescent="0.15">
      <c r="A108" s="30"/>
      <c r="B108" s="104"/>
      <c r="C108" s="105"/>
      <c r="D108" s="106"/>
      <c r="E108" s="106"/>
      <c r="F108" s="111"/>
      <c r="G108" s="125" t="s">
        <v>118</v>
      </c>
      <c r="H108" s="88"/>
      <c r="I108" s="129">
        <f>('PMS(input)'!F$74+2*'PMS(input)'!F$77+2*'PMS(input)'!F19)/1000*PI()*'PMS(input)'!F7</f>
        <v>244.57612967461898</v>
      </c>
      <c r="J108" s="86" t="s">
        <v>68</v>
      </c>
      <c r="K108" s="85" t="s">
        <v>86</v>
      </c>
    </row>
    <row r="109" spans="1:11" ht="28.5" x14ac:dyDescent="0.15">
      <c r="A109" s="30"/>
      <c r="B109" s="104"/>
      <c r="C109" s="106"/>
      <c r="D109" s="106"/>
      <c r="E109" s="106"/>
      <c r="F109" s="112"/>
      <c r="G109" s="125" t="s">
        <v>88</v>
      </c>
      <c r="H109" s="88"/>
      <c r="I109" s="129">
        <f>'PMS(input)'!F31</f>
        <v>0</v>
      </c>
      <c r="J109" s="86" t="s">
        <v>68</v>
      </c>
      <c r="K109" s="85" t="s">
        <v>87</v>
      </c>
    </row>
    <row r="110" spans="1:11" ht="18.75" customHeight="1" x14ac:dyDescent="0.15">
      <c r="A110" s="30"/>
      <c r="B110" s="104"/>
      <c r="C110" s="106"/>
      <c r="D110" s="106"/>
      <c r="E110" s="106"/>
      <c r="F110" s="307" t="s">
        <v>180</v>
      </c>
      <c r="G110" s="309"/>
      <c r="H110" s="88"/>
      <c r="I110" s="140">
        <f>ROUNDUP(I111*(1-I112*(1-I113)),0)</f>
        <v>420</v>
      </c>
      <c r="J110" s="141" t="s">
        <v>71</v>
      </c>
      <c r="K110" s="142" t="s">
        <v>124</v>
      </c>
    </row>
    <row r="111" spans="1:11" ht="18.75" x14ac:dyDescent="0.15">
      <c r="A111" s="30"/>
      <c r="B111" s="104"/>
      <c r="C111" s="106"/>
      <c r="D111" s="106"/>
      <c r="E111" s="106"/>
      <c r="F111" s="121"/>
      <c r="G111" s="125" t="s">
        <v>179</v>
      </c>
      <c r="H111" s="88"/>
      <c r="I111" s="108">
        <f>'PMS(input)'!F$61</f>
        <v>647</v>
      </c>
      <c r="J111" s="109" t="s">
        <v>71</v>
      </c>
      <c r="K111" s="85" t="s">
        <v>92</v>
      </c>
    </row>
    <row r="112" spans="1:11" ht="28.5" x14ac:dyDescent="0.15">
      <c r="A112" s="30"/>
      <c r="B112" s="104"/>
      <c r="C112" s="106"/>
      <c r="D112" s="106"/>
      <c r="E112" s="106"/>
      <c r="F112" s="121"/>
      <c r="G112" s="125" t="s">
        <v>102</v>
      </c>
      <c r="H112" s="88"/>
      <c r="I112" s="114">
        <f>'PMS(input)'!F62</f>
        <v>0.39</v>
      </c>
      <c r="J112" s="109" t="s">
        <v>90</v>
      </c>
      <c r="K112" s="85" t="s">
        <v>103</v>
      </c>
    </row>
    <row r="113" spans="1:11" ht="28.5" x14ac:dyDescent="0.15">
      <c r="A113" s="30"/>
      <c r="B113" s="104"/>
      <c r="C113" s="106"/>
      <c r="D113" s="106"/>
      <c r="E113" s="106"/>
      <c r="F113" s="112"/>
      <c r="G113" s="125" t="s">
        <v>100</v>
      </c>
      <c r="H113" s="88"/>
      <c r="I113" s="114">
        <f>('PMS(input)'!F$56-'PMS(input)'!F$55)/'PMS(input)'!F$55</f>
        <v>0.10000000000000009</v>
      </c>
      <c r="J113" s="109" t="s">
        <v>90</v>
      </c>
      <c r="K113" s="85" t="s">
        <v>101</v>
      </c>
    </row>
    <row r="114" spans="1:11" ht="28.5" customHeight="1" x14ac:dyDescent="0.15">
      <c r="A114" s="30"/>
      <c r="B114" s="21"/>
      <c r="C114" s="106"/>
      <c r="D114" s="101"/>
      <c r="E114" s="99"/>
      <c r="F114" s="310" t="s">
        <v>366</v>
      </c>
      <c r="G114" s="309"/>
      <c r="H114" s="88"/>
      <c r="I114" s="108">
        <f>'PMS(input)'!F43</f>
        <v>4348</v>
      </c>
      <c r="J114" s="109" t="s">
        <v>78</v>
      </c>
      <c r="K114" s="85" t="s">
        <v>378</v>
      </c>
    </row>
    <row r="115" spans="1:11" ht="33.75" customHeight="1" x14ac:dyDescent="0.15">
      <c r="A115" s="30"/>
      <c r="B115" s="21"/>
      <c r="C115" s="106"/>
      <c r="D115" s="106"/>
      <c r="E115" s="307" t="s">
        <v>76</v>
      </c>
      <c r="F115" s="308"/>
      <c r="G115" s="309"/>
      <c r="H115" s="84"/>
      <c r="I115" s="130">
        <f>I116*I119*3600*I123/1000000000</f>
        <v>1607.8865218797678</v>
      </c>
      <c r="J115" s="3" t="s">
        <v>69</v>
      </c>
      <c r="K115" s="85" t="s">
        <v>77</v>
      </c>
    </row>
    <row r="116" spans="1:11" ht="18.75" customHeight="1" x14ac:dyDescent="0.15">
      <c r="A116" s="30"/>
      <c r="B116" s="21"/>
      <c r="C116" s="106"/>
      <c r="D116" s="101"/>
      <c r="E116" s="106"/>
      <c r="F116" s="307" t="s">
        <v>312</v>
      </c>
      <c r="G116" s="268"/>
      <c r="H116" s="87"/>
      <c r="I116" s="130">
        <f>I117*(1-I118/I117)</f>
        <v>244.57612967461898</v>
      </c>
      <c r="J116" s="22" t="s">
        <v>68</v>
      </c>
      <c r="K116" s="85" t="s">
        <v>104</v>
      </c>
    </row>
    <row r="117" spans="1:11" ht="18.75" x14ac:dyDescent="0.15">
      <c r="A117" s="30"/>
      <c r="B117" s="21"/>
      <c r="C117" s="106"/>
      <c r="D117" s="106"/>
      <c r="E117" s="106"/>
      <c r="F117" s="111"/>
      <c r="G117" s="125" t="s">
        <v>118</v>
      </c>
      <c r="H117" s="88"/>
      <c r="I117" s="129">
        <f>('PMS(input)'!F$74+2*'PMS(input)'!F$77+2*'PMS(input)'!F20)/1000*PI()*'PMS(input)'!F8</f>
        <v>244.57612967461898</v>
      </c>
      <c r="J117" s="86" t="s">
        <v>68</v>
      </c>
      <c r="K117" s="85" t="s">
        <v>97</v>
      </c>
    </row>
    <row r="118" spans="1:11" ht="28.5" x14ac:dyDescent="0.15">
      <c r="A118" s="30"/>
      <c r="B118" s="21"/>
      <c r="C118" s="106"/>
      <c r="D118" s="106"/>
      <c r="E118" s="106"/>
      <c r="F118" s="112"/>
      <c r="G118" s="125" t="s">
        <v>88</v>
      </c>
      <c r="H118" s="88"/>
      <c r="I118" s="129">
        <f>'PMS(input)'!F32</f>
        <v>0</v>
      </c>
      <c r="J118" s="86" t="s">
        <v>68</v>
      </c>
      <c r="K118" s="85" t="s">
        <v>98</v>
      </c>
    </row>
    <row r="119" spans="1:11" ht="18.75" customHeight="1" x14ac:dyDescent="0.15">
      <c r="A119" s="30"/>
      <c r="B119" s="21"/>
      <c r="C119" s="106"/>
      <c r="D119" s="106"/>
      <c r="E119" s="106"/>
      <c r="F119" s="307" t="s">
        <v>180</v>
      </c>
      <c r="G119" s="309"/>
      <c r="H119" s="88"/>
      <c r="I119" s="140">
        <f>ROUNDUP(I120*(1-I121*(1-I122)),0)</f>
        <v>420</v>
      </c>
      <c r="J119" s="141" t="s">
        <v>71</v>
      </c>
      <c r="K119" s="85" t="s">
        <v>125</v>
      </c>
    </row>
    <row r="120" spans="1:11" ht="18.75" x14ac:dyDescent="0.15">
      <c r="A120" s="30"/>
      <c r="B120" s="21"/>
      <c r="C120" s="106"/>
      <c r="D120" s="106"/>
      <c r="E120" s="106"/>
      <c r="F120" s="121"/>
      <c r="G120" s="125" t="s">
        <v>179</v>
      </c>
      <c r="H120" s="88"/>
      <c r="I120" s="108">
        <f>'PMS(input)'!F$61</f>
        <v>647</v>
      </c>
      <c r="J120" s="109" t="s">
        <v>71</v>
      </c>
      <c r="K120" s="85" t="s">
        <v>92</v>
      </c>
    </row>
    <row r="121" spans="1:11" ht="28.5" x14ac:dyDescent="0.15">
      <c r="A121" s="30"/>
      <c r="B121" s="21"/>
      <c r="C121" s="106"/>
      <c r="D121" s="106"/>
      <c r="E121" s="106"/>
      <c r="F121" s="121"/>
      <c r="G121" s="125" t="s">
        <v>102</v>
      </c>
      <c r="H121" s="88"/>
      <c r="I121" s="114">
        <f>'PMS(input)'!F63</f>
        <v>0.39</v>
      </c>
      <c r="J121" s="109" t="s">
        <v>90</v>
      </c>
      <c r="K121" s="85" t="s">
        <v>105</v>
      </c>
    </row>
    <row r="122" spans="1:11" ht="28.5" x14ac:dyDescent="0.15">
      <c r="A122" s="30"/>
      <c r="B122" s="21"/>
      <c r="C122" s="106"/>
      <c r="D122" s="106"/>
      <c r="E122" s="106"/>
      <c r="F122" s="112"/>
      <c r="G122" s="125" t="s">
        <v>100</v>
      </c>
      <c r="H122" s="88"/>
      <c r="I122" s="114">
        <f>('PMS(input)'!F$56-'PMS(input)'!F$55)/'PMS(input)'!F$55</f>
        <v>0.10000000000000009</v>
      </c>
      <c r="J122" s="109" t="s">
        <v>90</v>
      </c>
      <c r="K122" s="85" t="s">
        <v>101</v>
      </c>
    </row>
    <row r="123" spans="1:11" ht="18.75" customHeight="1" x14ac:dyDescent="0.15">
      <c r="A123" s="30"/>
      <c r="B123" s="21"/>
      <c r="C123" s="106"/>
      <c r="D123" s="106"/>
      <c r="E123" s="99"/>
      <c r="F123" s="310" t="s">
        <v>366</v>
      </c>
      <c r="G123" s="309"/>
      <c r="H123" s="88"/>
      <c r="I123" s="108">
        <f>'PMS(input)'!F44</f>
        <v>4348</v>
      </c>
      <c r="J123" s="109" t="s">
        <v>78</v>
      </c>
      <c r="K123" s="85" t="s">
        <v>377</v>
      </c>
    </row>
    <row r="124" spans="1:11" ht="36" customHeight="1" x14ac:dyDescent="0.15">
      <c r="A124" s="30"/>
      <c r="B124" s="138"/>
      <c r="C124" s="133"/>
      <c r="D124" s="133"/>
      <c r="E124" s="307" t="s">
        <v>231</v>
      </c>
      <c r="F124" s="308"/>
      <c r="G124" s="309"/>
      <c r="H124" s="88"/>
      <c r="I124" s="130">
        <f>I125*I128*3600*I132/1000000000</f>
        <v>1607.8865218797678</v>
      </c>
      <c r="J124" s="3" t="s">
        <v>69</v>
      </c>
      <c r="K124" s="85" t="s">
        <v>232</v>
      </c>
    </row>
    <row r="125" spans="1:11" ht="18.75" customHeight="1" x14ac:dyDescent="0.15">
      <c r="A125" s="30"/>
      <c r="B125" s="138"/>
      <c r="C125" s="133"/>
      <c r="D125" s="133"/>
      <c r="E125" s="106"/>
      <c r="F125" s="307" t="s">
        <v>312</v>
      </c>
      <c r="G125" s="268"/>
      <c r="H125" s="88"/>
      <c r="I125" s="130">
        <f>I126*(1-I127/I126)</f>
        <v>244.57612967461898</v>
      </c>
      <c r="J125" s="22" t="s">
        <v>68</v>
      </c>
      <c r="K125" s="85" t="s">
        <v>233</v>
      </c>
    </row>
    <row r="126" spans="1:11" ht="23.25" customHeight="1" x14ac:dyDescent="0.15">
      <c r="A126" s="30"/>
      <c r="B126" s="138"/>
      <c r="C126" s="133"/>
      <c r="D126" s="133"/>
      <c r="E126" s="106"/>
      <c r="F126" s="111"/>
      <c r="G126" s="128" t="s">
        <v>118</v>
      </c>
      <c r="H126" s="88"/>
      <c r="I126" s="108">
        <f>('PMS(input)'!F$74+2*'PMS(input)'!F$77+2*'PMS(input)'!F21)/1000*PI()*'PMS(input)'!F9</f>
        <v>244.57612967461898</v>
      </c>
      <c r="J126" s="86" t="s">
        <v>68</v>
      </c>
      <c r="K126" s="85" t="s">
        <v>234</v>
      </c>
    </row>
    <row r="127" spans="1:11" ht="28.5" x14ac:dyDescent="0.15">
      <c r="A127" s="30"/>
      <c r="B127" s="138"/>
      <c r="C127" s="133"/>
      <c r="D127" s="133"/>
      <c r="E127" s="106"/>
      <c r="F127" s="112"/>
      <c r="G127" s="128" t="s">
        <v>88</v>
      </c>
      <c r="H127" s="88"/>
      <c r="I127" s="108">
        <f>'PMS(input)'!F33</f>
        <v>0</v>
      </c>
      <c r="J127" s="86" t="s">
        <v>68</v>
      </c>
      <c r="K127" s="85" t="s">
        <v>235</v>
      </c>
    </row>
    <row r="128" spans="1:11" ht="18.75" customHeight="1" x14ac:dyDescent="0.15">
      <c r="A128" s="30"/>
      <c r="B128" s="138"/>
      <c r="C128" s="133"/>
      <c r="D128" s="133"/>
      <c r="E128" s="106"/>
      <c r="F128" s="307" t="s">
        <v>180</v>
      </c>
      <c r="G128" s="309"/>
      <c r="H128" s="88"/>
      <c r="I128" s="140">
        <f>ROUNDUP(I129*(1-I130*(1-I131)),0)</f>
        <v>420</v>
      </c>
      <c r="J128" s="141" t="s">
        <v>71</v>
      </c>
      <c r="K128" s="142" t="s">
        <v>236</v>
      </c>
    </row>
    <row r="129" spans="1:11" ht="18.75" x14ac:dyDescent="0.15">
      <c r="A129" s="30"/>
      <c r="B129" s="138"/>
      <c r="C129" s="133"/>
      <c r="D129" s="133"/>
      <c r="E129" s="106"/>
      <c r="F129" s="121"/>
      <c r="G129" s="128" t="s">
        <v>179</v>
      </c>
      <c r="H129" s="88"/>
      <c r="I129" s="108">
        <f>'PMS(input)'!F$61</f>
        <v>647</v>
      </c>
      <c r="J129" s="109" t="s">
        <v>71</v>
      </c>
      <c r="K129" s="85" t="s">
        <v>92</v>
      </c>
    </row>
    <row r="130" spans="1:11" ht="28.5" x14ac:dyDescent="0.15">
      <c r="A130" s="30"/>
      <c r="B130" s="138"/>
      <c r="C130" s="133"/>
      <c r="D130" s="133"/>
      <c r="E130" s="106"/>
      <c r="F130" s="121"/>
      <c r="G130" s="128" t="s">
        <v>102</v>
      </c>
      <c r="H130" s="88"/>
      <c r="I130" s="114">
        <f>'PMS(input)'!F64</f>
        <v>0.39</v>
      </c>
      <c r="J130" s="109" t="s">
        <v>90</v>
      </c>
      <c r="K130" s="85" t="s">
        <v>237</v>
      </c>
    </row>
    <row r="131" spans="1:11" ht="28.5" x14ac:dyDescent="0.15">
      <c r="A131" s="30"/>
      <c r="B131" s="138"/>
      <c r="C131" s="133"/>
      <c r="D131" s="133"/>
      <c r="E131" s="106"/>
      <c r="F131" s="112"/>
      <c r="G131" s="128" t="s">
        <v>100</v>
      </c>
      <c r="H131" s="88"/>
      <c r="I131" s="114">
        <f>('PMS(input)'!F$56-'PMS(input)'!F$55)/'PMS(input)'!F$55</f>
        <v>0.10000000000000009</v>
      </c>
      <c r="J131" s="109" t="s">
        <v>90</v>
      </c>
      <c r="K131" s="85" t="s">
        <v>101</v>
      </c>
    </row>
    <row r="132" spans="1:11" ht="18.75" customHeight="1" x14ac:dyDescent="0.15">
      <c r="A132" s="30"/>
      <c r="B132" s="138"/>
      <c r="C132" s="133"/>
      <c r="D132" s="133"/>
      <c r="E132" s="99"/>
      <c r="F132" s="310" t="s">
        <v>366</v>
      </c>
      <c r="G132" s="309"/>
      <c r="H132" s="88"/>
      <c r="I132" s="108">
        <f>'PMS(input)'!F45</f>
        <v>4348</v>
      </c>
      <c r="J132" s="109" t="s">
        <v>78</v>
      </c>
      <c r="K132" s="85" t="s">
        <v>376</v>
      </c>
    </row>
    <row r="133" spans="1:11" ht="33" customHeight="1" x14ac:dyDescent="0.15">
      <c r="A133" s="30"/>
      <c r="B133" s="138"/>
      <c r="C133" s="133"/>
      <c r="D133" s="133"/>
      <c r="E133" s="307" t="s">
        <v>257</v>
      </c>
      <c r="F133" s="308"/>
      <c r="G133" s="309"/>
      <c r="H133" s="88"/>
      <c r="I133" s="130">
        <f>I134*I137*3600*I141/1000000000</f>
        <v>1607.8865218797678</v>
      </c>
      <c r="J133" s="3" t="s">
        <v>69</v>
      </c>
      <c r="K133" s="85" t="s">
        <v>238</v>
      </c>
    </row>
    <row r="134" spans="1:11" ht="18.75" customHeight="1" x14ac:dyDescent="0.15">
      <c r="A134" s="30"/>
      <c r="B134" s="138"/>
      <c r="C134" s="133"/>
      <c r="D134" s="133"/>
      <c r="E134" s="106"/>
      <c r="F134" s="307" t="s">
        <v>312</v>
      </c>
      <c r="G134" s="268"/>
      <c r="H134" s="88"/>
      <c r="I134" s="130">
        <f>I135*(1-I136/I135)</f>
        <v>244.57612967461898</v>
      </c>
      <c r="J134" s="22" t="s">
        <v>68</v>
      </c>
      <c r="K134" s="85" t="s">
        <v>239</v>
      </c>
    </row>
    <row r="135" spans="1:11" ht="18.75" x14ac:dyDescent="0.15">
      <c r="A135" s="30"/>
      <c r="B135" s="138"/>
      <c r="C135" s="133"/>
      <c r="D135" s="133"/>
      <c r="E135" s="106"/>
      <c r="F135" s="111"/>
      <c r="G135" s="128" t="s">
        <v>118</v>
      </c>
      <c r="H135" s="88"/>
      <c r="I135" s="108">
        <f>('PMS(input)'!F$74+2*'PMS(input)'!F$77+2*'PMS(input)'!F22)/1000*PI()*'PMS(input)'!F10</f>
        <v>244.57612967461898</v>
      </c>
      <c r="J135" s="86" t="s">
        <v>68</v>
      </c>
      <c r="K135" s="85" t="s">
        <v>240</v>
      </c>
    </row>
    <row r="136" spans="1:11" ht="28.5" x14ac:dyDescent="0.15">
      <c r="A136" s="30"/>
      <c r="B136" s="138"/>
      <c r="C136" s="133"/>
      <c r="D136" s="133"/>
      <c r="E136" s="106"/>
      <c r="F136" s="112"/>
      <c r="G136" s="128" t="s">
        <v>88</v>
      </c>
      <c r="H136" s="88"/>
      <c r="I136" s="108">
        <f>'PMS(input)'!F34</f>
        <v>0</v>
      </c>
      <c r="J136" s="86" t="s">
        <v>68</v>
      </c>
      <c r="K136" s="85" t="s">
        <v>241</v>
      </c>
    </row>
    <row r="137" spans="1:11" ht="18.75" customHeight="1" x14ac:dyDescent="0.15">
      <c r="A137" s="30"/>
      <c r="B137" s="138"/>
      <c r="C137" s="133"/>
      <c r="D137" s="133"/>
      <c r="E137" s="106"/>
      <c r="F137" s="307" t="s">
        <v>180</v>
      </c>
      <c r="G137" s="309"/>
      <c r="H137" s="88"/>
      <c r="I137" s="140">
        <f>ROUNDUP(I138*(1-I139*(1-I140)),0)</f>
        <v>420</v>
      </c>
      <c r="J137" s="141" t="s">
        <v>71</v>
      </c>
      <c r="K137" s="85" t="s">
        <v>242</v>
      </c>
    </row>
    <row r="138" spans="1:11" ht="18.75" x14ac:dyDescent="0.15">
      <c r="A138" s="30"/>
      <c r="B138" s="138"/>
      <c r="C138" s="133"/>
      <c r="D138" s="133"/>
      <c r="E138" s="106"/>
      <c r="F138" s="121"/>
      <c r="G138" s="128" t="s">
        <v>179</v>
      </c>
      <c r="H138" s="88"/>
      <c r="I138" s="108">
        <f>'PMS(input)'!F$61</f>
        <v>647</v>
      </c>
      <c r="J138" s="109" t="s">
        <v>71</v>
      </c>
      <c r="K138" s="85" t="s">
        <v>92</v>
      </c>
    </row>
    <row r="139" spans="1:11" ht="28.5" x14ac:dyDescent="0.15">
      <c r="A139" s="30"/>
      <c r="B139" s="138"/>
      <c r="C139" s="133"/>
      <c r="D139" s="133"/>
      <c r="E139" s="106"/>
      <c r="F139" s="121"/>
      <c r="G139" s="128" t="s">
        <v>102</v>
      </c>
      <c r="H139" s="88"/>
      <c r="I139" s="114">
        <f>'PMS(input)'!F65</f>
        <v>0.39</v>
      </c>
      <c r="J139" s="109" t="s">
        <v>90</v>
      </c>
      <c r="K139" s="85" t="s">
        <v>243</v>
      </c>
    </row>
    <row r="140" spans="1:11" ht="28.5" x14ac:dyDescent="0.15">
      <c r="A140" s="30"/>
      <c r="B140" s="138"/>
      <c r="C140" s="133"/>
      <c r="D140" s="133"/>
      <c r="E140" s="106"/>
      <c r="F140" s="112"/>
      <c r="G140" s="128" t="s">
        <v>100</v>
      </c>
      <c r="H140" s="88"/>
      <c r="I140" s="114">
        <f>('PMS(input)'!F$56-'PMS(input)'!F$55)/'PMS(input)'!F$55</f>
        <v>0.10000000000000009</v>
      </c>
      <c r="J140" s="109" t="s">
        <v>90</v>
      </c>
      <c r="K140" s="85" t="s">
        <v>101</v>
      </c>
    </row>
    <row r="141" spans="1:11" ht="18.75" customHeight="1" x14ac:dyDescent="0.15">
      <c r="A141" s="30"/>
      <c r="B141" s="138"/>
      <c r="C141" s="133"/>
      <c r="D141" s="133"/>
      <c r="E141" s="99"/>
      <c r="F141" s="310" t="s">
        <v>366</v>
      </c>
      <c r="G141" s="309"/>
      <c r="H141" s="88"/>
      <c r="I141" s="108">
        <f>'PMS(input)'!F46</f>
        <v>4348</v>
      </c>
      <c r="J141" s="109" t="s">
        <v>78</v>
      </c>
      <c r="K141" s="85" t="s">
        <v>375</v>
      </c>
    </row>
    <row r="142" spans="1:11" ht="30.75" customHeight="1" x14ac:dyDescent="0.15">
      <c r="A142" s="30"/>
      <c r="B142" s="138"/>
      <c r="C142" s="133"/>
      <c r="D142" s="133"/>
      <c r="E142" s="307" t="s">
        <v>244</v>
      </c>
      <c r="F142" s="308"/>
      <c r="G142" s="309"/>
      <c r="H142" s="88"/>
      <c r="I142" s="130">
        <f>I143*I146*3600*I150/1000000000</f>
        <v>1607.8865218797678</v>
      </c>
      <c r="J142" s="3" t="s">
        <v>69</v>
      </c>
      <c r="K142" s="85" t="s">
        <v>245</v>
      </c>
    </row>
    <row r="143" spans="1:11" ht="18.75" customHeight="1" x14ac:dyDescent="0.15">
      <c r="A143" s="30"/>
      <c r="B143" s="138"/>
      <c r="C143" s="133"/>
      <c r="D143" s="133"/>
      <c r="E143" s="106"/>
      <c r="F143" s="307" t="s">
        <v>312</v>
      </c>
      <c r="G143" s="268"/>
      <c r="H143" s="88"/>
      <c r="I143" s="130">
        <f>I144*(1-I145/I144)</f>
        <v>244.57612967461898</v>
      </c>
      <c r="J143" s="22" t="s">
        <v>68</v>
      </c>
      <c r="K143" s="85" t="s">
        <v>246</v>
      </c>
    </row>
    <row r="144" spans="1:11" ht="18.75" x14ac:dyDescent="0.15">
      <c r="A144" s="30"/>
      <c r="B144" s="138"/>
      <c r="C144" s="133"/>
      <c r="D144" s="133"/>
      <c r="E144" s="106"/>
      <c r="F144" s="111"/>
      <c r="G144" s="128" t="s">
        <v>118</v>
      </c>
      <c r="H144" s="88"/>
      <c r="I144" s="108">
        <f>('PMS(input)'!F$74+2*'PMS(input)'!F$77+2*'PMS(input)'!F23)/1000*PI()*'PMS(input)'!F11</f>
        <v>244.57612967461898</v>
      </c>
      <c r="J144" s="86" t="s">
        <v>68</v>
      </c>
      <c r="K144" s="85" t="s">
        <v>247</v>
      </c>
    </row>
    <row r="145" spans="1:11" ht="28.5" x14ac:dyDescent="0.15">
      <c r="A145" s="30"/>
      <c r="B145" s="138"/>
      <c r="C145" s="133"/>
      <c r="D145" s="133"/>
      <c r="E145" s="106"/>
      <c r="F145" s="112"/>
      <c r="G145" s="128" t="s">
        <v>88</v>
      </c>
      <c r="H145" s="88"/>
      <c r="I145" s="108">
        <f>'PMS(input)'!F35</f>
        <v>0</v>
      </c>
      <c r="J145" s="86" t="s">
        <v>68</v>
      </c>
      <c r="K145" s="85" t="s">
        <v>248</v>
      </c>
    </row>
    <row r="146" spans="1:11" ht="18.75" customHeight="1" x14ac:dyDescent="0.15">
      <c r="A146" s="30"/>
      <c r="B146" s="138"/>
      <c r="C146" s="133"/>
      <c r="D146" s="133"/>
      <c r="E146" s="106"/>
      <c r="F146" s="307" t="s">
        <v>180</v>
      </c>
      <c r="G146" s="309"/>
      <c r="H146" s="88"/>
      <c r="I146" s="140">
        <f>ROUNDUP(I147*(1-I148*(1-I149)),0)</f>
        <v>420</v>
      </c>
      <c r="J146" s="141" t="s">
        <v>71</v>
      </c>
      <c r="K146" s="85" t="s">
        <v>249</v>
      </c>
    </row>
    <row r="147" spans="1:11" ht="18.75" x14ac:dyDescent="0.15">
      <c r="A147" s="30"/>
      <c r="B147" s="138"/>
      <c r="C147" s="133"/>
      <c r="D147" s="133"/>
      <c r="E147" s="106"/>
      <c r="F147" s="121"/>
      <c r="G147" s="128" t="s">
        <v>179</v>
      </c>
      <c r="H147" s="88"/>
      <c r="I147" s="108">
        <f>'PMS(input)'!F$61</f>
        <v>647</v>
      </c>
      <c r="J147" s="109" t="s">
        <v>71</v>
      </c>
      <c r="K147" s="85" t="s">
        <v>92</v>
      </c>
    </row>
    <row r="148" spans="1:11" ht="28.5" x14ac:dyDescent="0.15">
      <c r="A148" s="30"/>
      <c r="B148" s="138"/>
      <c r="C148" s="133"/>
      <c r="D148" s="133"/>
      <c r="E148" s="106"/>
      <c r="F148" s="121"/>
      <c r="G148" s="128" t="s">
        <v>102</v>
      </c>
      <c r="H148" s="88"/>
      <c r="I148" s="114">
        <f>'PMS(input)'!F66</f>
        <v>0.39</v>
      </c>
      <c r="J148" s="109" t="s">
        <v>90</v>
      </c>
      <c r="K148" s="85" t="s">
        <v>250</v>
      </c>
    </row>
    <row r="149" spans="1:11" ht="28.5" x14ac:dyDescent="0.15">
      <c r="A149" s="30"/>
      <c r="B149" s="138"/>
      <c r="C149" s="133"/>
      <c r="D149" s="133"/>
      <c r="E149" s="106"/>
      <c r="F149" s="112"/>
      <c r="G149" s="128" t="s">
        <v>100</v>
      </c>
      <c r="H149" s="88"/>
      <c r="I149" s="114">
        <f>('PMS(input)'!F$56-'PMS(input)'!F$55)/'PMS(input)'!F$55</f>
        <v>0.10000000000000009</v>
      </c>
      <c r="J149" s="109" t="s">
        <v>90</v>
      </c>
      <c r="K149" s="85" t="s">
        <v>101</v>
      </c>
    </row>
    <row r="150" spans="1:11" ht="18.75" customHeight="1" x14ac:dyDescent="0.15">
      <c r="A150" s="30"/>
      <c r="B150" s="138"/>
      <c r="C150" s="133"/>
      <c r="D150" s="133"/>
      <c r="E150" s="99"/>
      <c r="F150" s="310" t="s">
        <v>366</v>
      </c>
      <c r="G150" s="309"/>
      <c r="H150" s="88"/>
      <c r="I150" s="108">
        <f>'PMS(input)'!F47</f>
        <v>4348</v>
      </c>
      <c r="J150" s="109" t="s">
        <v>78</v>
      </c>
      <c r="K150" s="85" t="s">
        <v>374</v>
      </c>
    </row>
    <row r="151" spans="1:11" ht="31.5" customHeight="1" x14ac:dyDescent="0.15">
      <c r="A151" s="30"/>
      <c r="B151" s="138"/>
      <c r="C151" s="133"/>
      <c r="D151" s="133"/>
      <c r="E151" s="307" t="s">
        <v>258</v>
      </c>
      <c r="F151" s="308"/>
      <c r="G151" s="309"/>
      <c r="H151" s="88"/>
      <c r="I151" s="130">
        <f>I152*I155*3600*I159/1000000000</f>
        <v>1607.8865218797678</v>
      </c>
      <c r="J151" s="3" t="s">
        <v>69</v>
      </c>
      <c r="K151" s="85" t="s">
        <v>251</v>
      </c>
    </row>
    <row r="152" spans="1:11" ht="18.75" customHeight="1" x14ac:dyDescent="0.15">
      <c r="A152" s="30"/>
      <c r="B152" s="138"/>
      <c r="C152" s="133"/>
      <c r="D152" s="133"/>
      <c r="E152" s="106"/>
      <c r="F152" s="307" t="s">
        <v>312</v>
      </c>
      <c r="G152" s="268"/>
      <c r="H152" s="88"/>
      <c r="I152" s="130">
        <f>I153*(1-I154/I153)</f>
        <v>244.57612967461898</v>
      </c>
      <c r="J152" s="22" t="s">
        <v>68</v>
      </c>
      <c r="K152" s="85" t="s">
        <v>252</v>
      </c>
    </row>
    <row r="153" spans="1:11" ht="18.75" x14ac:dyDescent="0.15">
      <c r="A153" s="30"/>
      <c r="B153" s="138"/>
      <c r="C153" s="133"/>
      <c r="D153" s="133"/>
      <c r="E153" s="106"/>
      <c r="F153" s="111"/>
      <c r="G153" s="128" t="s">
        <v>118</v>
      </c>
      <c r="H153" s="88"/>
      <c r="I153" s="108">
        <f>('PMS(input)'!F$74+2*'PMS(input)'!F$77+2*'PMS(input)'!F24)/1000*PI()*'PMS(input)'!F12</f>
        <v>244.57612967461898</v>
      </c>
      <c r="J153" s="86" t="s">
        <v>68</v>
      </c>
      <c r="K153" s="85" t="s">
        <v>253</v>
      </c>
    </row>
    <row r="154" spans="1:11" ht="28.5" x14ac:dyDescent="0.15">
      <c r="A154" s="30"/>
      <c r="B154" s="138"/>
      <c r="C154" s="133"/>
      <c r="D154" s="133"/>
      <c r="E154" s="106"/>
      <c r="F154" s="112"/>
      <c r="G154" s="128" t="s">
        <v>88</v>
      </c>
      <c r="H154" s="88"/>
      <c r="I154" s="108">
        <f>'PMS(input)'!F36</f>
        <v>0</v>
      </c>
      <c r="J154" s="86" t="s">
        <v>68</v>
      </c>
      <c r="K154" s="85" t="s">
        <v>254</v>
      </c>
    </row>
    <row r="155" spans="1:11" ht="18.75" customHeight="1" x14ac:dyDescent="0.15">
      <c r="A155" s="30"/>
      <c r="B155" s="138"/>
      <c r="C155" s="133"/>
      <c r="D155" s="133"/>
      <c r="E155" s="106"/>
      <c r="F155" s="307" t="s">
        <v>180</v>
      </c>
      <c r="G155" s="309"/>
      <c r="H155" s="88"/>
      <c r="I155" s="140">
        <f>ROUNDUP(I156*(1-I157*(1-I158)),0)</f>
        <v>420</v>
      </c>
      <c r="J155" s="141" t="s">
        <v>71</v>
      </c>
      <c r="K155" s="85" t="s">
        <v>255</v>
      </c>
    </row>
    <row r="156" spans="1:11" ht="18.75" x14ac:dyDescent="0.15">
      <c r="A156" s="30"/>
      <c r="B156" s="138"/>
      <c r="C156" s="133"/>
      <c r="D156" s="133"/>
      <c r="E156" s="106"/>
      <c r="F156" s="121"/>
      <c r="G156" s="128" t="s">
        <v>179</v>
      </c>
      <c r="H156" s="88"/>
      <c r="I156" s="108">
        <f>'PMS(input)'!F$61</f>
        <v>647</v>
      </c>
      <c r="J156" s="109" t="s">
        <v>71</v>
      </c>
      <c r="K156" s="85" t="s">
        <v>92</v>
      </c>
    </row>
    <row r="157" spans="1:11" ht="28.5" x14ac:dyDescent="0.15">
      <c r="A157" s="30"/>
      <c r="B157" s="138"/>
      <c r="C157" s="133"/>
      <c r="D157" s="133"/>
      <c r="E157" s="106"/>
      <c r="F157" s="121"/>
      <c r="G157" s="128" t="s">
        <v>102</v>
      </c>
      <c r="H157" s="88"/>
      <c r="I157" s="114">
        <f>'PMS(input)'!F67</f>
        <v>0.39</v>
      </c>
      <c r="J157" s="109" t="s">
        <v>90</v>
      </c>
      <c r="K157" s="85" t="s">
        <v>256</v>
      </c>
    </row>
    <row r="158" spans="1:11" ht="28.5" x14ac:dyDescent="0.15">
      <c r="A158" s="30"/>
      <c r="B158" s="138"/>
      <c r="C158" s="133"/>
      <c r="D158" s="133"/>
      <c r="E158" s="106"/>
      <c r="F158" s="112"/>
      <c r="G158" s="128" t="s">
        <v>100</v>
      </c>
      <c r="H158" s="88"/>
      <c r="I158" s="114">
        <f>('PMS(input)'!F$56-'PMS(input)'!F$55)/'PMS(input)'!F$55</f>
        <v>0.10000000000000009</v>
      </c>
      <c r="J158" s="109" t="s">
        <v>90</v>
      </c>
      <c r="K158" s="85" t="s">
        <v>101</v>
      </c>
    </row>
    <row r="159" spans="1:11" ht="18.75" customHeight="1" x14ac:dyDescent="0.15">
      <c r="A159" s="30"/>
      <c r="B159" s="138"/>
      <c r="C159" s="133"/>
      <c r="D159" s="133"/>
      <c r="E159" s="99"/>
      <c r="F159" s="310" t="s">
        <v>366</v>
      </c>
      <c r="G159" s="309"/>
      <c r="H159" s="88"/>
      <c r="I159" s="108">
        <f>'PMS(input)'!F48</f>
        <v>4348</v>
      </c>
      <c r="J159" s="109" t="s">
        <v>78</v>
      </c>
      <c r="K159" s="85" t="s">
        <v>373</v>
      </c>
    </row>
    <row r="160" spans="1:11" ht="37.5" customHeight="1" x14ac:dyDescent="0.15">
      <c r="A160" s="30"/>
      <c r="B160" s="138"/>
      <c r="C160" s="133"/>
      <c r="D160" s="133"/>
      <c r="E160" s="307" t="s">
        <v>259</v>
      </c>
      <c r="F160" s="308"/>
      <c r="G160" s="309"/>
      <c r="H160" s="88"/>
      <c r="I160" s="130">
        <f>I161*I164*3600*I168/1000000000</f>
        <v>1607.8865218797678</v>
      </c>
      <c r="J160" s="3" t="s">
        <v>69</v>
      </c>
      <c r="K160" s="85" t="s">
        <v>260</v>
      </c>
    </row>
    <row r="161" spans="1:11" ht="18.75" customHeight="1" x14ac:dyDescent="0.15">
      <c r="A161" s="30"/>
      <c r="B161" s="138"/>
      <c r="C161" s="133"/>
      <c r="D161" s="133"/>
      <c r="E161" s="106"/>
      <c r="F161" s="307" t="s">
        <v>312</v>
      </c>
      <c r="G161" s="268"/>
      <c r="H161" s="88"/>
      <c r="I161" s="130">
        <f>I162*(1-I163/I162)</f>
        <v>244.57612967461898</v>
      </c>
      <c r="J161" s="22" t="s">
        <v>68</v>
      </c>
      <c r="K161" s="85" t="s">
        <v>261</v>
      </c>
    </row>
    <row r="162" spans="1:11" ht="22.5" customHeight="1" x14ac:dyDescent="0.15">
      <c r="A162" s="30"/>
      <c r="B162" s="138"/>
      <c r="C162" s="133"/>
      <c r="D162" s="133"/>
      <c r="E162" s="106"/>
      <c r="F162" s="111"/>
      <c r="G162" s="128" t="s">
        <v>118</v>
      </c>
      <c r="H162" s="88"/>
      <c r="I162" s="108">
        <f>('PMS(input)'!F$74+2*'PMS(input)'!F$77+2*'PMS(input)'!F25)/1000*PI()*'PMS(input)'!F13</f>
        <v>244.57612967461898</v>
      </c>
      <c r="J162" s="86" t="s">
        <v>68</v>
      </c>
      <c r="K162" s="85" t="s">
        <v>262</v>
      </c>
    </row>
    <row r="163" spans="1:11" ht="28.5" x14ac:dyDescent="0.15">
      <c r="A163" s="30"/>
      <c r="B163" s="138"/>
      <c r="C163" s="133"/>
      <c r="D163" s="133"/>
      <c r="E163" s="106"/>
      <c r="F163" s="112"/>
      <c r="G163" s="128" t="s">
        <v>88</v>
      </c>
      <c r="H163" s="88"/>
      <c r="I163" s="108">
        <f>'PMS(input)'!F37</f>
        <v>0</v>
      </c>
      <c r="J163" s="86" t="s">
        <v>68</v>
      </c>
      <c r="K163" s="85" t="s">
        <v>263</v>
      </c>
    </row>
    <row r="164" spans="1:11" ht="18.75" customHeight="1" x14ac:dyDescent="0.15">
      <c r="A164" s="30"/>
      <c r="B164" s="138"/>
      <c r="C164" s="133"/>
      <c r="D164" s="133"/>
      <c r="E164" s="106"/>
      <c r="F164" s="307" t="s">
        <v>180</v>
      </c>
      <c r="G164" s="309"/>
      <c r="H164" s="88"/>
      <c r="I164" s="140">
        <f>ROUNDUP(I165*(1-I166*(1-I167)),0)</f>
        <v>420</v>
      </c>
      <c r="J164" s="141" t="s">
        <v>71</v>
      </c>
      <c r="K164" s="85" t="s">
        <v>264</v>
      </c>
    </row>
    <row r="165" spans="1:11" ht="18.75" x14ac:dyDescent="0.15">
      <c r="A165" s="30"/>
      <c r="B165" s="138"/>
      <c r="C165" s="133"/>
      <c r="D165" s="133"/>
      <c r="E165" s="106"/>
      <c r="F165" s="121"/>
      <c r="G165" s="128" t="s">
        <v>179</v>
      </c>
      <c r="H165" s="88"/>
      <c r="I165" s="108">
        <f>'PMS(input)'!F$61</f>
        <v>647</v>
      </c>
      <c r="J165" s="109" t="s">
        <v>71</v>
      </c>
      <c r="K165" s="85" t="s">
        <v>92</v>
      </c>
    </row>
    <row r="166" spans="1:11" ht="28.5" x14ac:dyDescent="0.15">
      <c r="A166" s="30"/>
      <c r="B166" s="138"/>
      <c r="C166" s="133"/>
      <c r="D166" s="133"/>
      <c r="E166" s="106"/>
      <c r="F166" s="121"/>
      <c r="G166" s="128" t="s">
        <v>102</v>
      </c>
      <c r="H166" s="88"/>
      <c r="I166" s="114">
        <f>'PMS(input)'!F68</f>
        <v>0.39</v>
      </c>
      <c r="J166" s="109" t="s">
        <v>90</v>
      </c>
      <c r="K166" s="85" t="s">
        <v>265</v>
      </c>
    </row>
    <row r="167" spans="1:11" ht="28.5" x14ac:dyDescent="0.15">
      <c r="A167" s="30"/>
      <c r="B167" s="138"/>
      <c r="C167" s="133"/>
      <c r="D167" s="133"/>
      <c r="E167" s="106"/>
      <c r="F167" s="112"/>
      <c r="G167" s="128" t="s">
        <v>100</v>
      </c>
      <c r="H167" s="88"/>
      <c r="I167" s="114">
        <f>('PMS(input)'!F$56-'PMS(input)'!F$55)/'PMS(input)'!F$55</f>
        <v>0.10000000000000009</v>
      </c>
      <c r="J167" s="109" t="s">
        <v>90</v>
      </c>
      <c r="K167" s="85" t="s">
        <v>101</v>
      </c>
    </row>
    <row r="168" spans="1:11" ht="18.75" customHeight="1" x14ac:dyDescent="0.15">
      <c r="A168" s="30"/>
      <c r="B168" s="138"/>
      <c r="C168" s="133"/>
      <c r="D168" s="133"/>
      <c r="E168" s="99"/>
      <c r="F168" s="310" t="s">
        <v>366</v>
      </c>
      <c r="G168" s="309"/>
      <c r="H168" s="88"/>
      <c r="I168" s="108">
        <f>'PMS(input)'!F49</f>
        <v>4348</v>
      </c>
      <c r="J168" s="109" t="s">
        <v>78</v>
      </c>
      <c r="K168" s="85" t="s">
        <v>372</v>
      </c>
    </row>
    <row r="169" spans="1:11" ht="30.75" customHeight="1" x14ac:dyDescent="0.15">
      <c r="A169" s="30"/>
      <c r="B169" s="138"/>
      <c r="C169" s="133"/>
      <c r="D169" s="133"/>
      <c r="E169" s="307" t="s">
        <v>266</v>
      </c>
      <c r="F169" s="308"/>
      <c r="G169" s="309"/>
      <c r="H169" s="88"/>
      <c r="I169" s="130">
        <f>I170*I173*3600*I177/1000000000</f>
        <v>618.67042598323235</v>
      </c>
      <c r="J169" s="3" t="s">
        <v>69</v>
      </c>
      <c r="K169" s="85" t="s">
        <v>267</v>
      </c>
    </row>
    <row r="170" spans="1:11" ht="18.75" customHeight="1" x14ac:dyDescent="0.15">
      <c r="A170" s="30"/>
      <c r="B170" s="138"/>
      <c r="C170" s="133"/>
      <c r="D170" s="133"/>
      <c r="E170" s="106"/>
      <c r="F170" s="307" t="s">
        <v>312</v>
      </c>
      <c r="G170" s="268"/>
      <c r="H170" s="88"/>
      <c r="I170" s="130">
        <f>I171*(1-I172/I171)</f>
        <v>67.409153568076192</v>
      </c>
      <c r="J170" s="22" t="s">
        <v>68</v>
      </c>
      <c r="K170" s="85" t="s">
        <v>268</v>
      </c>
    </row>
    <row r="171" spans="1:11" ht="26.25" customHeight="1" x14ac:dyDescent="0.15">
      <c r="A171" s="30"/>
      <c r="B171" s="138"/>
      <c r="C171" s="133"/>
      <c r="D171" s="133"/>
      <c r="E171" s="106"/>
      <c r="F171" s="111"/>
      <c r="G171" s="128" t="s">
        <v>118</v>
      </c>
      <c r="H171" s="88"/>
      <c r="I171" s="108">
        <f>('PMS(input)'!F$75+2*'PMS(input)'!F$77+2*'PMS(input)'!F26)/1000*PI()*'PMS(input)'!F14</f>
        <v>67.409153568076192</v>
      </c>
      <c r="J171" s="86" t="s">
        <v>68</v>
      </c>
      <c r="K171" s="85" t="s">
        <v>269</v>
      </c>
    </row>
    <row r="172" spans="1:11" ht="28.5" x14ac:dyDescent="0.15">
      <c r="A172" s="30"/>
      <c r="B172" s="138"/>
      <c r="C172" s="133"/>
      <c r="D172" s="133"/>
      <c r="E172" s="106"/>
      <c r="F172" s="112"/>
      <c r="G172" s="128" t="s">
        <v>88</v>
      </c>
      <c r="H172" s="88"/>
      <c r="I172" s="108">
        <f>'PMS(input)'!F38</f>
        <v>0</v>
      </c>
      <c r="J172" s="86" t="s">
        <v>68</v>
      </c>
      <c r="K172" s="85" t="s">
        <v>270</v>
      </c>
    </row>
    <row r="173" spans="1:11" ht="18.75" customHeight="1" x14ac:dyDescent="0.15">
      <c r="A173" s="30"/>
      <c r="B173" s="138"/>
      <c r="C173" s="133"/>
      <c r="D173" s="133"/>
      <c r="E173" s="106"/>
      <c r="F173" s="307" t="s">
        <v>180</v>
      </c>
      <c r="G173" s="309"/>
      <c r="H173" s="88"/>
      <c r="I173" s="140">
        <f>ROUNDUP(I174*(1-I175*(1-I176)),0)</f>
        <v>420</v>
      </c>
      <c r="J173" s="141" t="s">
        <v>71</v>
      </c>
      <c r="K173" s="85" t="s">
        <v>271</v>
      </c>
    </row>
    <row r="174" spans="1:11" ht="18.75" x14ac:dyDescent="0.15">
      <c r="A174" s="30"/>
      <c r="B174" s="138"/>
      <c r="C174" s="133"/>
      <c r="D174" s="133"/>
      <c r="E174" s="106"/>
      <c r="F174" s="121"/>
      <c r="G174" s="128" t="s">
        <v>179</v>
      </c>
      <c r="H174" s="88"/>
      <c r="I174" s="108">
        <f>'PMS(input)'!F$61</f>
        <v>647</v>
      </c>
      <c r="J174" s="109" t="s">
        <v>71</v>
      </c>
      <c r="K174" s="85" t="s">
        <v>92</v>
      </c>
    </row>
    <row r="175" spans="1:11" ht="28.5" x14ac:dyDescent="0.15">
      <c r="A175" s="30"/>
      <c r="B175" s="138"/>
      <c r="C175" s="133"/>
      <c r="D175" s="133"/>
      <c r="E175" s="106"/>
      <c r="F175" s="121"/>
      <c r="G175" s="128" t="s">
        <v>102</v>
      </c>
      <c r="H175" s="88"/>
      <c r="I175" s="114">
        <f>'PMS(input)'!F69</f>
        <v>0.39</v>
      </c>
      <c r="J175" s="109" t="s">
        <v>90</v>
      </c>
      <c r="K175" s="85" t="s">
        <v>272</v>
      </c>
    </row>
    <row r="176" spans="1:11" ht="28.5" x14ac:dyDescent="0.15">
      <c r="A176" s="30"/>
      <c r="B176" s="138"/>
      <c r="C176" s="133"/>
      <c r="D176" s="133"/>
      <c r="E176" s="106"/>
      <c r="F176" s="112"/>
      <c r="G176" s="128" t="s">
        <v>100</v>
      </c>
      <c r="H176" s="88"/>
      <c r="I176" s="114">
        <f>('PMS(input)'!F$56-'PMS(input)'!F$55)/'PMS(input)'!F$55</f>
        <v>0.10000000000000009</v>
      </c>
      <c r="J176" s="109" t="s">
        <v>90</v>
      </c>
      <c r="K176" s="85" t="s">
        <v>101</v>
      </c>
    </row>
    <row r="177" spans="1:11" ht="18.75" customHeight="1" x14ac:dyDescent="0.15">
      <c r="A177" s="30"/>
      <c r="B177" s="138"/>
      <c r="C177" s="133"/>
      <c r="D177" s="133"/>
      <c r="E177" s="99"/>
      <c r="F177" s="310" t="s">
        <v>366</v>
      </c>
      <c r="G177" s="309"/>
      <c r="H177" s="88"/>
      <c r="I177" s="108">
        <f>'PMS(input)'!F50</f>
        <v>6070</v>
      </c>
      <c r="J177" s="109" t="s">
        <v>78</v>
      </c>
      <c r="K177" s="85" t="s">
        <v>371</v>
      </c>
    </row>
    <row r="178" spans="1:11" ht="31.5" customHeight="1" x14ac:dyDescent="0.15">
      <c r="A178" s="30"/>
      <c r="B178" s="138"/>
      <c r="C178" s="133"/>
      <c r="D178" s="133"/>
      <c r="E178" s="307" t="s">
        <v>273</v>
      </c>
      <c r="F178" s="308"/>
      <c r="G178" s="309"/>
      <c r="H178" s="88"/>
      <c r="I178" s="130">
        <f>I179*I182*3600*I186/1000000000</f>
        <v>618.67042598323235</v>
      </c>
      <c r="J178" s="3" t="s">
        <v>69</v>
      </c>
      <c r="K178" s="85" t="s">
        <v>274</v>
      </c>
    </row>
    <row r="179" spans="1:11" ht="18.75" customHeight="1" x14ac:dyDescent="0.15">
      <c r="A179" s="30"/>
      <c r="B179" s="138"/>
      <c r="C179" s="133"/>
      <c r="D179" s="133"/>
      <c r="E179" s="106"/>
      <c r="F179" s="307" t="s">
        <v>312</v>
      </c>
      <c r="G179" s="268"/>
      <c r="H179" s="88"/>
      <c r="I179" s="130">
        <f>I180*(1-I181/I180)</f>
        <v>67.409153568076192</v>
      </c>
      <c r="J179" s="22" t="s">
        <v>68</v>
      </c>
      <c r="K179" s="85" t="s">
        <v>275</v>
      </c>
    </row>
    <row r="180" spans="1:11" ht="26.25" customHeight="1" x14ac:dyDescent="0.15">
      <c r="A180" s="30"/>
      <c r="B180" s="138"/>
      <c r="C180" s="133"/>
      <c r="D180" s="133"/>
      <c r="E180" s="106"/>
      <c r="F180" s="111"/>
      <c r="G180" s="128" t="s">
        <v>118</v>
      </c>
      <c r="H180" s="88"/>
      <c r="I180" s="108">
        <f>('PMS(input)'!F$75+2*'PMS(input)'!F$77+2*'PMS(input)'!F27)/1000*PI()*'PMS(input)'!F15</f>
        <v>67.409153568076192</v>
      </c>
      <c r="J180" s="86" t="s">
        <v>68</v>
      </c>
      <c r="K180" s="85" t="s">
        <v>182</v>
      </c>
    </row>
    <row r="181" spans="1:11" ht="28.5" x14ac:dyDescent="0.15">
      <c r="A181" s="30"/>
      <c r="B181" s="138"/>
      <c r="C181" s="133"/>
      <c r="D181" s="133"/>
      <c r="E181" s="106"/>
      <c r="F181" s="112"/>
      <c r="G181" s="128" t="s">
        <v>88</v>
      </c>
      <c r="H181" s="88"/>
      <c r="I181" s="108">
        <f>'PMS(input)'!F39</f>
        <v>0</v>
      </c>
      <c r="J181" s="86" t="s">
        <v>68</v>
      </c>
      <c r="K181" s="85" t="s">
        <v>183</v>
      </c>
    </row>
    <row r="182" spans="1:11" ht="18.75" customHeight="1" x14ac:dyDescent="0.15">
      <c r="A182" s="30"/>
      <c r="B182" s="138"/>
      <c r="C182" s="133"/>
      <c r="D182" s="133"/>
      <c r="E182" s="106"/>
      <c r="F182" s="307" t="s">
        <v>180</v>
      </c>
      <c r="G182" s="309"/>
      <c r="H182" s="88"/>
      <c r="I182" s="140">
        <f>ROUNDUP(I183*(1-I184*(1-I185)),0)</f>
        <v>420</v>
      </c>
      <c r="J182" s="141" t="s">
        <v>71</v>
      </c>
      <c r="K182" s="85" t="s">
        <v>276</v>
      </c>
    </row>
    <row r="183" spans="1:11" ht="18.75" x14ac:dyDescent="0.15">
      <c r="A183" s="30"/>
      <c r="B183" s="138"/>
      <c r="C183" s="133"/>
      <c r="D183" s="133"/>
      <c r="E183" s="106"/>
      <c r="F183" s="121"/>
      <c r="G183" s="128" t="s">
        <v>179</v>
      </c>
      <c r="H183" s="88"/>
      <c r="I183" s="108">
        <f>'PMS(input)'!F$61</f>
        <v>647</v>
      </c>
      <c r="J183" s="109" t="s">
        <v>71</v>
      </c>
      <c r="K183" s="85" t="s">
        <v>92</v>
      </c>
    </row>
    <row r="184" spans="1:11" ht="28.5" x14ac:dyDescent="0.15">
      <c r="A184" s="30"/>
      <c r="B184" s="138"/>
      <c r="C184" s="133"/>
      <c r="D184" s="133"/>
      <c r="E184" s="106"/>
      <c r="F184" s="121"/>
      <c r="G184" s="128" t="s">
        <v>102</v>
      </c>
      <c r="H184" s="88"/>
      <c r="I184" s="114">
        <f>'PMS(input)'!F70</f>
        <v>0.39</v>
      </c>
      <c r="J184" s="109" t="s">
        <v>90</v>
      </c>
      <c r="K184" s="85" t="s">
        <v>277</v>
      </c>
    </row>
    <row r="185" spans="1:11" ht="28.5" x14ac:dyDescent="0.15">
      <c r="A185" s="30"/>
      <c r="B185" s="138"/>
      <c r="C185" s="133"/>
      <c r="D185" s="133"/>
      <c r="E185" s="106"/>
      <c r="F185" s="112"/>
      <c r="G185" s="128" t="s">
        <v>100</v>
      </c>
      <c r="H185" s="88"/>
      <c r="I185" s="114">
        <f>('PMS(input)'!F$56-'PMS(input)'!F$55)/'PMS(input)'!F$55</f>
        <v>0.10000000000000009</v>
      </c>
      <c r="J185" s="109" t="s">
        <v>90</v>
      </c>
      <c r="K185" s="85" t="s">
        <v>101</v>
      </c>
    </row>
    <row r="186" spans="1:11" ht="18.75" customHeight="1" x14ac:dyDescent="0.15">
      <c r="A186" s="30"/>
      <c r="B186" s="138"/>
      <c r="C186" s="133"/>
      <c r="D186" s="133"/>
      <c r="E186" s="99"/>
      <c r="F186" s="310" t="s">
        <v>366</v>
      </c>
      <c r="G186" s="309"/>
      <c r="H186" s="88"/>
      <c r="I186" s="108">
        <f>'PMS(input)'!F51</f>
        <v>6070</v>
      </c>
      <c r="J186" s="109" t="s">
        <v>78</v>
      </c>
      <c r="K186" s="85" t="s">
        <v>370</v>
      </c>
    </row>
    <row r="187" spans="1:11" ht="27.75" customHeight="1" x14ac:dyDescent="0.15">
      <c r="A187" s="30"/>
      <c r="B187" s="138"/>
      <c r="C187" s="133"/>
      <c r="D187" s="133"/>
      <c r="E187" s="307" t="s">
        <v>278</v>
      </c>
      <c r="F187" s="308"/>
      <c r="G187" s="309"/>
      <c r="H187" s="88"/>
      <c r="I187" s="130">
        <f>I188*I191*3600*I195/1000000000</f>
        <v>618.67042598323235</v>
      </c>
      <c r="J187" s="3" t="s">
        <v>69</v>
      </c>
      <c r="K187" s="85" t="s">
        <v>279</v>
      </c>
    </row>
    <row r="188" spans="1:11" ht="18.75" customHeight="1" x14ac:dyDescent="0.15">
      <c r="A188" s="30"/>
      <c r="B188" s="138"/>
      <c r="C188" s="133"/>
      <c r="D188" s="133"/>
      <c r="E188" s="106"/>
      <c r="F188" s="307" t="s">
        <v>312</v>
      </c>
      <c r="G188" s="268"/>
      <c r="H188" s="88"/>
      <c r="I188" s="130">
        <f>I189*(1-I190/I189)</f>
        <v>67.409153568076192</v>
      </c>
      <c r="J188" s="22" t="s">
        <v>68</v>
      </c>
      <c r="K188" s="85" t="s">
        <v>280</v>
      </c>
    </row>
    <row r="189" spans="1:11" ht="18.75" x14ac:dyDescent="0.15">
      <c r="A189" s="30"/>
      <c r="B189" s="138"/>
      <c r="C189" s="133"/>
      <c r="D189" s="133"/>
      <c r="E189" s="106"/>
      <c r="F189" s="111"/>
      <c r="G189" s="128" t="s">
        <v>118</v>
      </c>
      <c r="H189" s="88"/>
      <c r="I189" s="108">
        <f>('PMS(input)'!F$75+2*'PMS(input)'!F$77+2*'PMS(input)'!F28)/1000*PI()*'PMS(input)'!F16</f>
        <v>67.409153568076192</v>
      </c>
      <c r="J189" s="86" t="s">
        <v>68</v>
      </c>
      <c r="K189" s="85" t="s">
        <v>187</v>
      </c>
    </row>
    <row r="190" spans="1:11" ht="28.5" x14ac:dyDescent="0.15">
      <c r="A190" s="30"/>
      <c r="B190" s="138"/>
      <c r="C190" s="133"/>
      <c r="D190" s="133"/>
      <c r="E190" s="106"/>
      <c r="F190" s="112"/>
      <c r="G190" s="128" t="s">
        <v>88</v>
      </c>
      <c r="H190" s="88"/>
      <c r="I190" s="108">
        <f>'PMS(input)'!F40</f>
        <v>0</v>
      </c>
      <c r="J190" s="86" t="s">
        <v>68</v>
      </c>
      <c r="K190" s="85" t="s">
        <v>188</v>
      </c>
    </row>
    <row r="191" spans="1:11" ht="18.75" customHeight="1" x14ac:dyDescent="0.15">
      <c r="A191" s="30"/>
      <c r="B191" s="138"/>
      <c r="C191" s="133"/>
      <c r="D191" s="133"/>
      <c r="E191" s="106"/>
      <c r="F191" s="307" t="s">
        <v>180</v>
      </c>
      <c r="G191" s="309"/>
      <c r="H191" s="88"/>
      <c r="I191" s="140">
        <f>ROUNDUP(I192*(1-I193*(1-I194)),0)</f>
        <v>420</v>
      </c>
      <c r="J191" s="141" t="s">
        <v>71</v>
      </c>
      <c r="K191" s="85" t="s">
        <v>281</v>
      </c>
    </row>
    <row r="192" spans="1:11" ht="18.75" x14ac:dyDescent="0.15">
      <c r="A192" s="30"/>
      <c r="B192" s="138"/>
      <c r="C192" s="133"/>
      <c r="D192" s="133"/>
      <c r="E192" s="106"/>
      <c r="F192" s="121"/>
      <c r="G192" s="128" t="s">
        <v>179</v>
      </c>
      <c r="H192" s="88"/>
      <c r="I192" s="108">
        <f>'PMS(input)'!F$61</f>
        <v>647</v>
      </c>
      <c r="J192" s="109" t="s">
        <v>71</v>
      </c>
      <c r="K192" s="85" t="s">
        <v>92</v>
      </c>
    </row>
    <row r="193" spans="1:11" ht="28.5" x14ac:dyDescent="0.15">
      <c r="A193" s="30"/>
      <c r="B193" s="138"/>
      <c r="C193" s="133"/>
      <c r="D193" s="133"/>
      <c r="E193" s="106"/>
      <c r="F193" s="121"/>
      <c r="G193" s="128" t="s">
        <v>102</v>
      </c>
      <c r="H193" s="88"/>
      <c r="I193" s="114">
        <f>'PMS(input)'!F71</f>
        <v>0.39</v>
      </c>
      <c r="J193" s="109" t="s">
        <v>90</v>
      </c>
      <c r="K193" s="85" t="s">
        <v>282</v>
      </c>
    </row>
    <row r="194" spans="1:11" ht="28.5" x14ac:dyDescent="0.15">
      <c r="A194" s="30"/>
      <c r="B194" s="138"/>
      <c r="C194" s="133"/>
      <c r="D194" s="133"/>
      <c r="E194" s="106"/>
      <c r="F194" s="112"/>
      <c r="G194" s="128" t="s">
        <v>100</v>
      </c>
      <c r="H194" s="88"/>
      <c r="I194" s="114">
        <f>('PMS(input)'!F$56-'PMS(input)'!F$55)/'PMS(input)'!F$55</f>
        <v>0.10000000000000009</v>
      </c>
      <c r="J194" s="109" t="s">
        <v>90</v>
      </c>
      <c r="K194" s="85" t="s">
        <v>101</v>
      </c>
    </row>
    <row r="195" spans="1:11" ht="18.75" customHeight="1" x14ac:dyDescent="0.15">
      <c r="A195" s="30"/>
      <c r="B195" s="138"/>
      <c r="C195" s="133"/>
      <c r="D195" s="133"/>
      <c r="E195" s="99"/>
      <c r="F195" s="310" t="s">
        <v>366</v>
      </c>
      <c r="G195" s="309"/>
      <c r="H195" s="88"/>
      <c r="I195" s="108">
        <f>'PMS(input)'!F52</f>
        <v>6070</v>
      </c>
      <c r="J195" s="109" t="s">
        <v>78</v>
      </c>
      <c r="K195" s="85" t="s">
        <v>369</v>
      </c>
    </row>
    <row r="196" spans="1:11" ht="29.25" customHeight="1" x14ac:dyDescent="0.15">
      <c r="A196" s="30"/>
      <c r="B196" s="138"/>
      <c r="C196" s="133"/>
      <c r="D196" s="133"/>
      <c r="E196" s="307" t="s">
        <v>283</v>
      </c>
      <c r="F196" s="308"/>
      <c r="G196" s="309"/>
      <c r="H196" s="88"/>
      <c r="I196" s="130">
        <f>I197*I200*3600*I204/1000000000</f>
        <v>618.67042598323235</v>
      </c>
      <c r="J196" s="3" t="s">
        <v>69</v>
      </c>
      <c r="K196" s="85" t="s">
        <v>284</v>
      </c>
    </row>
    <row r="197" spans="1:11" ht="18.75" customHeight="1" x14ac:dyDescent="0.15">
      <c r="A197" s="30"/>
      <c r="B197" s="138"/>
      <c r="C197" s="133"/>
      <c r="D197" s="133"/>
      <c r="E197" s="106"/>
      <c r="F197" s="307" t="s">
        <v>312</v>
      </c>
      <c r="G197" s="268"/>
      <c r="H197" s="88"/>
      <c r="I197" s="130">
        <f>I198*(1-I199/I198)</f>
        <v>67.409153568076192</v>
      </c>
      <c r="J197" s="22" t="s">
        <v>68</v>
      </c>
      <c r="K197" s="85" t="s">
        <v>285</v>
      </c>
    </row>
    <row r="198" spans="1:11" ht="18.75" x14ac:dyDescent="0.15">
      <c r="A198" s="30"/>
      <c r="B198" s="138"/>
      <c r="C198" s="133"/>
      <c r="D198" s="133"/>
      <c r="E198" s="106"/>
      <c r="F198" s="111"/>
      <c r="G198" s="128" t="s">
        <v>118</v>
      </c>
      <c r="H198" s="88"/>
      <c r="I198" s="108">
        <f>('PMS(input)'!F$75+2*'PMS(input)'!F$77+2*'PMS(input)'!F29)/1000*PI()*'PMS(input)'!F17</f>
        <v>67.409153568076192</v>
      </c>
      <c r="J198" s="86" t="s">
        <v>68</v>
      </c>
      <c r="K198" s="85" t="s">
        <v>286</v>
      </c>
    </row>
    <row r="199" spans="1:11" ht="28.5" x14ac:dyDescent="0.15">
      <c r="A199" s="30"/>
      <c r="B199" s="138"/>
      <c r="C199" s="133"/>
      <c r="D199" s="133"/>
      <c r="E199" s="106"/>
      <c r="F199" s="112"/>
      <c r="G199" s="128" t="s">
        <v>88</v>
      </c>
      <c r="H199" s="88"/>
      <c r="I199" s="108">
        <f>'PMS(input)'!F41</f>
        <v>0</v>
      </c>
      <c r="J199" s="86" t="s">
        <v>68</v>
      </c>
      <c r="K199" s="85" t="s">
        <v>287</v>
      </c>
    </row>
    <row r="200" spans="1:11" ht="18.75" customHeight="1" x14ac:dyDescent="0.15">
      <c r="A200" s="30"/>
      <c r="B200" s="138"/>
      <c r="C200" s="133"/>
      <c r="D200" s="133"/>
      <c r="E200" s="106"/>
      <c r="F200" s="307" t="s">
        <v>180</v>
      </c>
      <c r="G200" s="309"/>
      <c r="H200" s="88"/>
      <c r="I200" s="140">
        <f>ROUNDUP(I201*(1-I202*(1-I203)),0)</f>
        <v>420</v>
      </c>
      <c r="J200" s="141" t="s">
        <v>71</v>
      </c>
      <c r="K200" s="85" t="s">
        <v>288</v>
      </c>
    </row>
    <row r="201" spans="1:11" ht="18.75" x14ac:dyDescent="0.15">
      <c r="A201" s="30"/>
      <c r="B201" s="138"/>
      <c r="C201" s="133"/>
      <c r="D201" s="133"/>
      <c r="E201" s="106"/>
      <c r="F201" s="121"/>
      <c r="G201" s="128" t="s">
        <v>179</v>
      </c>
      <c r="H201" s="88"/>
      <c r="I201" s="108">
        <f>'PMS(input)'!F$61</f>
        <v>647</v>
      </c>
      <c r="J201" s="109" t="s">
        <v>71</v>
      </c>
      <c r="K201" s="85" t="s">
        <v>92</v>
      </c>
    </row>
    <row r="202" spans="1:11" ht="28.5" x14ac:dyDescent="0.15">
      <c r="A202" s="30"/>
      <c r="B202" s="138"/>
      <c r="C202" s="133"/>
      <c r="D202" s="133"/>
      <c r="E202" s="106"/>
      <c r="F202" s="121"/>
      <c r="G202" s="128" t="s">
        <v>102</v>
      </c>
      <c r="H202" s="88"/>
      <c r="I202" s="114">
        <f>'PMS(input)'!F72</f>
        <v>0.39</v>
      </c>
      <c r="J202" s="109" t="s">
        <v>90</v>
      </c>
      <c r="K202" s="85" t="s">
        <v>289</v>
      </c>
    </row>
    <row r="203" spans="1:11" ht="28.5" x14ac:dyDescent="0.15">
      <c r="A203" s="30"/>
      <c r="B203" s="138"/>
      <c r="C203" s="133"/>
      <c r="D203" s="133"/>
      <c r="E203" s="106"/>
      <c r="F203" s="112"/>
      <c r="G203" s="128" t="s">
        <v>100</v>
      </c>
      <c r="H203" s="88"/>
      <c r="I203" s="114">
        <f>('PMS(input)'!F$56-'PMS(input)'!F$55)/'PMS(input)'!F$55</f>
        <v>0.10000000000000009</v>
      </c>
      <c r="J203" s="109" t="s">
        <v>90</v>
      </c>
      <c r="K203" s="85" t="s">
        <v>101</v>
      </c>
    </row>
    <row r="204" spans="1:11" ht="18.75" customHeight="1" x14ac:dyDescent="0.15">
      <c r="A204" s="30"/>
      <c r="B204" s="138"/>
      <c r="C204" s="133"/>
      <c r="D204" s="133"/>
      <c r="E204" s="99"/>
      <c r="F204" s="310" t="s">
        <v>366</v>
      </c>
      <c r="G204" s="309"/>
      <c r="H204" s="88"/>
      <c r="I204" s="108">
        <f>'PMS(input)'!F53</f>
        <v>6070</v>
      </c>
      <c r="J204" s="109" t="s">
        <v>78</v>
      </c>
      <c r="K204" s="85" t="s">
        <v>368</v>
      </c>
    </row>
    <row r="205" spans="1:11" ht="33.75" customHeight="1" x14ac:dyDescent="0.15">
      <c r="A205" s="30"/>
      <c r="B205" s="138"/>
      <c r="C205" s="133"/>
      <c r="D205" s="133"/>
      <c r="E205" s="307" t="s">
        <v>290</v>
      </c>
      <c r="F205" s="308"/>
      <c r="G205" s="309"/>
      <c r="H205" s="88"/>
      <c r="I205" s="130">
        <f>I206*I209*3600*I213/1000000000</f>
        <v>3534.9300566502443</v>
      </c>
      <c r="J205" s="3" t="s">
        <v>69</v>
      </c>
      <c r="K205" s="85" t="s">
        <v>291</v>
      </c>
    </row>
    <row r="206" spans="1:11" ht="18.75" customHeight="1" x14ac:dyDescent="0.15">
      <c r="A206" s="30"/>
      <c r="B206" s="138"/>
      <c r="C206" s="133"/>
      <c r="D206" s="133"/>
      <c r="E206" s="106"/>
      <c r="F206" s="307" t="s">
        <v>312</v>
      </c>
      <c r="G206" s="314"/>
      <c r="H206" s="88"/>
      <c r="I206" s="130">
        <f>I207*(1-I208/I207)</f>
        <v>385.15925933010863</v>
      </c>
      <c r="J206" s="22" t="s">
        <v>68</v>
      </c>
      <c r="K206" s="85" t="s">
        <v>292</v>
      </c>
    </row>
    <row r="207" spans="1:11" ht="18.75" x14ac:dyDescent="0.15">
      <c r="A207" s="30"/>
      <c r="B207" s="138"/>
      <c r="C207" s="133"/>
      <c r="D207" s="133"/>
      <c r="E207" s="106"/>
      <c r="F207" s="111"/>
      <c r="G207" s="128" t="s">
        <v>118</v>
      </c>
      <c r="H207" s="88"/>
      <c r="I207" s="108">
        <f>('PMS(input)'!F$76+2*'PMS(input)'!F$77+2*'PMS(input)'!F30)/1000*PI()*'PMS(input)'!F18</f>
        <v>385.15925933010863</v>
      </c>
      <c r="J207" s="86" t="s">
        <v>68</v>
      </c>
      <c r="K207" s="85" t="s">
        <v>205</v>
      </c>
    </row>
    <row r="208" spans="1:11" ht="28.5" x14ac:dyDescent="0.15">
      <c r="A208" s="30"/>
      <c r="B208" s="138"/>
      <c r="C208" s="133"/>
      <c r="D208" s="133"/>
      <c r="E208" s="106"/>
      <c r="F208" s="112"/>
      <c r="G208" s="128" t="s">
        <v>88</v>
      </c>
      <c r="H208" s="88"/>
      <c r="I208" s="108">
        <f>'PMS(input)'!F42</f>
        <v>0</v>
      </c>
      <c r="J208" s="86" t="s">
        <v>68</v>
      </c>
      <c r="K208" s="85" t="s">
        <v>206</v>
      </c>
    </row>
    <row r="209" spans="1:11" ht="18.75" x14ac:dyDescent="0.15">
      <c r="A209" s="30"/>
      <c r="B209" s="21"/>
      <c r="C209" s="105"/>
      <c r="D209" s="106"/>
      <c r="E209" s="106"/>
      <c r="F209" s="307" t="s">
        <v>180</v>
      </c>
      <c r="G209" s="309"/>
      <c r="H209" s="88"/>
      <c r="I209" s="140">
        <f>ROUNDUP(I210*(1-I211*(1-I212)),0)</f>
        <v>420</v>
      </c>
      <c r="J209" s="141" t="s">
        <v>71</v>
      </c>
      <c r="K209" s="85" t="s">
        <v>293</v>
      </c>
    </row>
    <row r="210" spans="1:11" ht="30" customHeight="1" x14ac:dyDescent="0.15">
      <c r="A210" s="30"/>
      <c r="B210" s="21"/>
      <c r="C210" s="106"/>
      <c r="D210" s="139"/>
      <c r="E210" s="106"/>
      <c r="F210" s="121"/>
      <c r="G210" s="128" t="s">
        <v>179</v>
      </c>
      <c r="H210" s="88"/>
      <c r="I210" s="108">
        <f>'PMS(input)'!F$61</f>
        <v>647</v>
      </c>
      <c r="J210" s="109" t="s">
        <v>71</v>
      </c>
      <c r="K210" s="85" t="s">
        <v>92</v>
      </c>
    </row>
    <row r="211" spans="1:11" ht="27.75" customHeight="1" x14ac:dyDescent="0.15">
      <c r="A211" s="30"/>
      <c r="B211" s="21"/>
      <c r="C211" s="101"/>
      <c r="D211" s="106"/>
      <c r="E211" s="106"/>
      <c r="F211" s="121"/>
      <c r="G211" s="128" t="s">
        <v>102</v>
      </c>
      <c r="H211" s="88"/>
      <c r="I211" s="114">
        <f>'PMS(input)'!F73</f>
        <v>0.39</v>
      </c>
      <c r="J211" s="109" t="s">
        <v>90</v>
      </c>
      <c r="K211" s="85" t="s">
        <v>294</v>
      </c>
    </row>
    <row r="212" spans="1:11" ht="28.5" x14ac:dyDescent="0.15">
      <c r="A212" s="30"/>
      <c r="B212" s="21"/>
      <c r="C212" s="106"/>
      <c r="D212" s="106"/>
      <c r="E212" s="106"/>
      <c r="F212" s="112"/>
      <c r="G212" s="128" t="s">
        <v>100</v>
      </c>
      <c r="H212" s="88"/>
      <c r="I212" s="114">
        <f>('PMS(input)'!F$56-'PMS(input)'!F$55)/'PMS(input)'!F$55</f>
        <v>0.10000000000000009</v>
      </c>
      <c r="J212" s="109" t="s">
        <v>90</v>
      </c>
      <c r="K212" s="85" t="s">
        <v>101</v>
      </c>
    </row>
    <row r="213" spans="1:11" ht="19.5" customHeight="1" thickBot="1" x14ac:dyDescent="0.2">
      <c r="A213" s="145"/>
      <c r="B213" s="146"/>
      <c r="C213" s="147"/>
      <c r="D213" s="147"/>
      <c r="E213" s="147"/>
      <c r="F213" s="310" t="s">
        <v>366</v>
      </c>
      <c r="G213" s="309"/>
      <c r="H213" s="148"/>
      <c r="I213" s="149">
        <f>'PMS(input)'!F54</f>
        <v>6070</v>
      </c>
      <c r="J213" s="150" t="s">
        <v>78</v>
      </c>
      <c r="K213" s="151" t="s">
        <v>367</v>
      </c>
    </row>
    <row r="214" spans="1:11" ht="19.5" customHeight="1" x14ac:dyDescent="0.15">
      <c r="A214" s="2"/>
      <c r="B214" s="2"/>
      <c r="C214" s="34"/>
      <c r="D214" s="2"/>
      <c r="E214" s="2"/>
      <c r="F214" s="2"/>
      <c r="G214" s="34"/>
      <c r="H214" s="40"/>
      <c r="I214" s="35"/>
      <c r="J214" s="35"/>
      <c r="K214" s="33"/>
    </row>
    <row r="215" spans="1:11" ht="22.5" customHeight="1" x14ac:dyDescent="0.15">
      <c r="G215" s="2" t="s">
        <v>11</v>
      </c>
      <c r="H215" s="9"/>
    </row>
    <row r="216" spans="1:11" ht="18.75" x14ac:dyDescent="0.15">
      <c r="G216" s="77" t="s">
        <v>52</v>
      </c>
      <c r="H216" s="82">
        <v>0.10100000000000001</v>
      </c>
      <c r="I216" s="5" t="s">
        <v>53</v>
      </c>
      <c r="J216" s="75"/>
    </row>
    <row r="217" spans="1:11" ht="18.75" x14ac:dyDescent="0.15">
      <c r="G217" s="77" t="s">
        <v>61</v>
      </c>
      <c r="H217" s="78">
        <v>1</v>
      </c>
      <c r="I217" s="5" t="s">
        <v>90</v>
      </c>
      <c r="J217" s="76"/>
    </row>
    <row r="218" spans="1:11" ht="12" customHeight="1" x14ac:dyDescent="0.15">
      <c r="G218" s="41"/>
      <c r="H218" s="5"/>
      <c r="I218" s="5"/>
      <c r="J218" s="2"/>
    </row>
    <row r="219" spans="1:11" ht="12" customHeight="1" x14ac:dyDescent="0.15">
      <c r="G219" s="77"/>
      <c r="H219" s="78"/>
      <c r="I219" s="5"/>
      <c r="J219" s="75"/>
      <c r="K219" s="1"/>
    </row>
    <row r="220" spans="1:11" ht="12" customHeight="1" x14ac:dyDescent="0.15">
      <c r="G220" s="77"/>
      <c r="H220" s="78"/>
      <c r="I220" s="5"/>
      <c r="J220" s="75"/>
      <c r="K220" s="1"/>
    </row>
    <row r="221" spans="1:11" s="11" customFormat="1" ht="12" customHeight="1" x14ac:dyDescent="0.15">
      <c r="G221" s="2"/>
      <c r="H221" s="2"/>
      <c r="I221" s="2"/>
      <c r="J221" s="2"/>
    </row>
    <row r="222" spans="1:11" ht="12" customHeight="1" x14ac:dyDescent="0.15"/>
    <row r="223" spans="1:11" ht="12" customHeight="1" x14ac:dyDescent="0.15"/>
    <row r="224" spans="1:11"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sheetData>
  <mergeCells count="97">
    <mergeCell ref="F213:G213"/>
    <mergeCell ref="F200:G200"/>
    <mergeCell ref="F204:G204"/>
    <mergeCell ref="E205:G205"/>
    <mergeCell ref="F206:G206"/>
    <mergeCell ref="F209:G209"/>
    <mergeCell ref="F188:G188"/>
    <mergeCell ref="F191:G191"/>
    <mergeCell ref="F195:G195"/>
    <mergeCell ref="E196:G196"/>
    <mergeCell ref="F197:G197"/>
    <mergeCell ref="E178:G178"/>
    <mergeCell ref="F179:G179"/>
    <mergeCell ref="F182:G182"/>
    <mergeCell ref="F186:G186"/>
    <mergeCell ref="E187:G187"/>
    <mergeCell ref="F168:G168"/>
    <mergeCell ref="E169:G169"/>
    <mergeCell ref="F170:G170"/>
    <mergeCell ref="F173:G173"/>
    <mergeCell ref="F177:G177"/>
    <mergeCell ref="F155:G155"/>
    <mergeCell ref="F159:G159"/>
    <mergeCell ref="E160:G160"/>
    <mergeCell ref="F161:G161"/>
    <mergeCell ref="F164:G164"/>
    <mergeCell ref="F143:G143"/>
    <mergeCell ref="F146:G146"/>
    <mergeCell ref="F150:G150"/>
    <mergeCell ref="E151:G151"/>
    <mergeCell ref="F152:G152"/>
    <mergeCell ref="E133:G133"/>
    <mergeCell ref="F134:G134"/>
    <mergeCell ref="F137:G137"/>
    <mergeCell ref="F141:G141"/>
    <mergeCell ref="E142:G142"/>
    <mergeCell ref="F98:G98"/>
    <mergeCell ref="E124:G124"/>
    <mergeCell ref="F125:G125"/>
    <mergeCell ref="F128:G128"/>
    <mergeCell ref="F132:G132"/>
    <mergeCell ref="F114:G114"/>
    <mergeCell ref="F99:G99"/>
    <mergeCell ref="E106:G106"/>
    <mergeCell ref="F107:G107"/>
    <mergeCell ref="F110:G110"/>
    <mergeCell ref="E115:G115"/>
    <mergeCell ref="F116:G116"/>
    <mergeCell ref="F119:G119"/>
    <mergeCell ref="F123:G123"/>
    <mergeCell ref="F87:G87"/>
    <mergeCell ref="F91:G91"/>
    <mergeCell ref="F92:G92"/>
    <mergeCell ref="E93:G93"/>
    <mergeCell ref="F94:G94"/>
    <mergeCell ref="F22:G22"/>
    <mergeCell ref="E72:G72"/>
    <mergeCell ref="F77:G77"/>
    <mergeCell ref="F78:G78"/>
    <mergeCell ref="E23:G23"/>
    <mergeCell ref="F24:G24"/>
    <mergeCell ref="F28:G28"/>
    <mergeCell ref="F29:G29"/>
    <mergeCell ref="E44:G44"/>
    <mergeCell ref="F45:G45"/>
    <mergeCell ref="F49:G49"/>
    <mergeCell ref="F50:G50"/>
    <mergeCell ref="E30:G30"/>
    <mergeCell ref="F31:G31"/>
    <mergeCell ref="F35:G35"/>
    <mergeCell ref="F36:G36"/>
    <mergeCell ref="A2:K2"/>
    <mergeCell ref="A3:K3"/>
    <mergeCell ref="E16:G16"/>
    <mergeCell ref="F17:G17"/>
    <mergeCell ref="F21:G21"/>
    <mergeCell ref="E79:G79"/>
    <mergeCell ref="F80:G80"/>
    <mergeCell ref="F84:G84"/>
    <mergeCell ref="F85:G85"/>
    <mergeCell ref="E86:G86"/>
    <mergeCell ref="E37:G37"/>
    <mergeCell ref="F38:G38"/>
    <mergeCell ref="F42:G42"/>
    <mergeCell ref="F43:G43"/>
    <mergeCell ref="F71:G71"/>
    <mergeCell ref="E51:G51"/>
    <mergeCell ref="F52:G52"/>
    <mergeCell ref="F56:G56"/>
    <mergeCell ref="F57:G57"/>
    <mergeCell ref="E58:G58"/>
    <mergeCell ref="F59:G59"/>
    <mergeCell ref="F63:G63"/>
    <mergeCell ref="F64:G64"/>
    <mergeCell ref="E65:G65"/>
    <mergeCell ref="F66:G66"/>
    <mergeCell ref="F70:G70"/>
  </mergeCells>
  <phoneticPr fontId="30"/>
  <pageMargins left="0.7" right="0.7" top="0.75" bottom="0.75" header="0.3" footer="0.3"/>
  <pageSetup paperSize="9" scale="70"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Z80"/>
  <sheetViews>
    <sheetView view="pageBreakPreview" zoomScale="50" zoomScaleNormal="100" zoomScaleSheetLayoutView="50" workbookViewId="0">
      <selection activeCell="Z56" sqref="Z56"/>
    </sheetView>
  </sheetViews>
  <sheetFormatPr defaultRowHeight="13.5" x14ac:dyDescent="0.15"/>
  <cols>
    <col min="1" max="1" width="3" customWidth="1"/>
    <col min="2" max="2" width="9.75" customWidth="1"/>
    <col min="3" max="3" width="9.5" style="117" customWidth="1"/>
    <col min="4" max="5" width="9" style="117"/>
    <col min="6" max="6" width="9" style="120"/>
    <col min="7" max="7" width="9" style="118"/>
    <col min="8" max="8" width="11.125" style="118" customWidth="1"/>
    <col min="9" max="9" width="11.875" style="118" customWidth="1"/>
    <col min="10" max="10" width="9.625" style="118" customWidth="1"/>
    <col min="11" max="11" width="8.625" style="118" customWidth="1"/>
    <col min="14" max="14" width="11.5" customWidth="1"/>
    <col min="15" max="15" width="9.75" customWidth="1"/>
    <col min="19" max="19" width="0.875" customWidth="1"/>
    <col min="20" max="20" width="33.75" customWidth="1"/>
    <col min="21" max="21" width="9.625" style="122" customWidth="1"/>
    <col min="22" max="22" width="9.625" style="123" customWidth="1"/>
    <col min="23" max="23" width="9.375" style="122" customWidth="1"/>
    <col min="24" max="24" width="0.875" customWidth="1"/>
  </cols>
  <sheetData>
    <row r="22" spans="1:24" ht="15" x14ac:dyDescent="0.15">
      <c r="A22" s="157"/>
      <c r="B22" s="157" t="s">
        <v>315</v>
      </c>
      <c r="C22" s="158"/>
      <c r="D22" s="158"/>
      <c r="E22" s="158"/>
      <c r="F22" s="159"/>
      <c r="G22" s="160"/>
      <c r="H22" s="160"/>
      <c r="I22" s="160"/>
      <c r="J22" s="160"/>
      <c r="K22" s="160"/>
      <c r="L22" s="157"/>
      <c r="M22" s="157"/>
      <c r="N22" s="157"/>
      <c r="O22" s="157"/>
      <c r="P22" s="157"/>
      <c r="Q22" s="157"/>
      <c r="R22" s="157"/>
      <c r="S22" s="157"/>
      <c r="T22" s="157"/>
      <c r="U22" s="161"/>
      <c r="V22" s="158"/>
      <c r="W22" s="161"/>
      <c r="X22" s="157"/>
    </row>
    <row r="23" spans="1:24" ht="30" x14ac:dyDescent="0.15">
      <c r="A23" s="157"/>
      <c r="B23" s="157"/>
      <c r="C23" s="158"/>
      <c r="D23" s="158"/>
      <c r="E23" s="158"/>
      <c r="F23" s="159"/>
      <c r="G23" s="160"/>
      <c r="H23" s="162"/>
      <c r="I23" s="162" t="s">
        <v>130</v>
      </c>
      <c r="J23" s="160"/>
      <c r="K23" s="160"/>
      <c r="L23" s="162" t="s">
        <v>130</v>
      </c>
      <c r="M23" s="157"/>
      <c r="N23" s="157"/>
      <c r="O23" s="162" t="s">
        <v>130</v>
      </c>
      <c r="P23" s="157"/>
      <c r="Q23" s="157"/>
      <c r="R23" s="157"/>
      <c r="S23" s="157"/>
      <c r="T23" s="157"/>
      <c r="U23" s="161"/>
      <c r="V23" s="158"/>
      <c r="W23" s="161"/>
      <c r="X23" s="157"/>
    </row>
    <row r="24" spans="1:24" ht="15" x14ac:dyDescent="0.15">
      <c r="A24" s="157"/>
      <c r="B24" s="157"/>
      <c r="C24" s="158"/>
      <c r="D24" s="158"/>
      <c r="E24" s="158"/>
      <c r="F24" s="159"/>
      <c r="G24" s="160"/>
      <c r="H24" s="161"/>
      <c r="I24" s="161" t="s">
        <v>129</v>
      </c>
      <c r="J24" s="160"/>
      <c r="K24" s="160"/>
      <c r="L24" s="161" t="s">
        <v>129</v>
      </c>
      <c r="M24" s="157"/>
      <c r="N24" s="157"/>
      <c r="O24" s="161" t="s">
        <v>129</v>
      </c>
      <c r="P24" s="157"/>
      <c r="Q24" s="157"/>
      <c r="R24" s="157"/>
      <c r="S24" s="157"/>
      <c r="T24" s="157"/>
      <c r="U24" s="161"/>
      <c r="V24" s="158"/>
      <c r="W24" s="161"/>
      <c r="X24" s="157"/>
    </row>
    <row r="25" spans="1:24" ht="102" customHeight="1" x14ac:dyDescent="0.15">
      <c r="A25" s="157"/>
      <c r="B25" s="315" t="s">
        <v>110</v>
      </c>
      <c r="C25" s="163" t="s">
        <v>113</v>
      </c>
      <c r="D25" s="164" t="s">
        <v>112</v>
      </c>
      <c r="E25" s="165" t="s">
        <v>114</v>
      </c>
      <c r="F25" s="166" t="s">
        <v>115</v>
      </c>
      <c r="G25" s="167" t="s">
        <v>120</v>
      </c>
      <c r="H25" s="167" t="s">
        <v>119</v>
      </c>
      <c r="I25" s="167" t="s">
        <v>121</v>
      </c>
      <c r="J25" s="167" t="s">
        <v>313</v>
      </c>
      <c r="K25" s="167" t="s">
        <v>314</v>
      </c>
      <c r="L25" s="168" t="s">
        <v>384</v>
      </c>
      <c r="M25" s="168" t="s">
        <v>296</v>
      </c>
      <c r="N25" s="168" t="s">
        <v>123</v>
      </c>
      <c r="O25" s="169" t="s">
        <v>122</v>
      </c>
      <c r="P25" s="170" t="s">
        <v>295</v>
      </c>
      <c r="Q25" s="171" t="s">
        <v>297</v>
      </c>
      <c r="R25" s="172" t="s">
        <v>298</v>
      </c>
      <c r="S25" s="157"/>
      <c r="T25" s="157"/>
      <c r="U25" s="161"/>
      <c r="V25" s="158"/>
      <c r="W25" s="161"/>
      <c r="X25" s="157"/>
    </row>
    <row r="26" spans="1:24" ht="16.5" customHeight="1" x14ac:dyDescent="0.15">
      <c r="A26" s="157"/>
      <c r="B26" s="316"/>
      <c r="C26" s="173" t="s">
        <v>316</v>
      </c>
      <c r="D26" s="174" t="s">
        <v>317</v>
      </c>
      <c r="E26" s="175" t="s">
        <v>318</v>
      </c>
      <c r="F26" s="176" t="s">
        <v>319</v>
      </c>
      <c r="G26" s="177" t="s">
        <v>320</v>
      </c>
      <c r="H26" s="177" t="s">
        <v>321</v>
      </c>
      <c r="I26" s="177" t="s">
        <v>322</v>
      </c>
      <c r="J26" s="177" t="s">
        <v>323</v>
      </c>
      <c r="K26" s="177" t="s">
        <v>324</v>
      </c>
      <c r="L26" s="178" t="s">
        <v>385</v>
      </c>
      <c r="M26" s="178" t="s">
        <v>325</v>
      </c>
      <c r="N26" s="178" t="s">
        <v>326</v>
      </c>
      <c r="O26" s="179" t="s">
        <v>327</v>
      </c>
      <c r="P26" s="180" t="s">
        <v>328</v>
      </c>
      <c r="Q26" s="181" t="s">
        <v>329</v>
      </c>
      <c r="R26" s="182" t="s">
        <v>329</v>
      </c>
      <c r="S26" s="157"/>
      <c r="T26" s="157"/>
      <c r="U26" s="161"/>
      <c r="V26" s="158"/>
      <c r="W26" s="161"/>
      <c r="X26" s="157"/>
    </row>
    <row r="27" spans="1:24" ht="18.75" thickBot="1" x14ac:dyDescent="0.2">
      <c r="A27" s="157"/>
      <c r="B27" s="317"/>
      <c r="C27" s="183" t="s">
        <v>107</v>
      </c>
      <c r="D27" s="184" t="s">
        <v>107</v>
      </c>
      <c r="E27" s="185" t="s">
        <v>107</v>
      </c>
      <c r="F27" s="186" t="s">
        <v>116</v>
      </c>
      <c r="G27" s="187" t="s">
        <v>330</v>
      </c>
      <c r="H27" s="187" t="s">
        <v>330</v>
      </c>
      <c r="I27" s="187" t="s">
        <v>330</v>
      </c>
      <c r="J27" s="187" t="s">
        <v>330</v>
      </c>
      <c r="K27" s="187" t="s">
        <v>330</v>
      </c>
      <c r="L27" s="188" t="s">
        <v>108</v>
      </c>
      <c r="M27" s="188" t="s">
        <v>331</v>
      </c>
      <c r="N27" s="188" t="s">
        <v>332</v>
      </c>
      <c r="O27" s="189" t="s">
        <v>332</v>
      </c>
      <c r="P27" s="190" t="s">
        <v>331</v>
      </c>
      <c r="Q27" s="191" t="s">
        <v>109</v>
      </c>
      <c r="R27" s="192" t="s">
        <v>109</v>
      </c>
      <c r="S27" s="157"/>
      <c r="T27" s="157"/>
      <c r="U27" s="161"/>
      <c r="V27" s="158"/>
      <c r="W27" s="161"/>
      <c r="X27" s="157"/>
    </row>
    <row r="28" spans="1:24" ht="16.5" customHeight="1" thickTop="1" x14ac:dyDescent="0.15">
      <c r="A28" s="157"/>
      <c r="B28" s="193" t="s">
        <v>333</v>
      </c>
      <c r="C28" s="194">
        <v>273</v>
      </c>
      <c r="D28" s="195">
        <v>150</v>
      </c>
      <c r="E28" s="196">
        <v>10</v>
      </c>
      <c r="F28" s="197">
        <v>127</v>
      </c>
      <c r="G28" s="198">
        <f>(C28+2*D28)*F28*PI()/1000</f>
        <v>228.61683899438282</v>
      </c>
      <c r="H28" s="198">
        <f>(C28+2*D28+2*E28)*F28*PI()/1000</f>
        <v>236.5964843345009</v>
      </c>
      <c r="I28" s="198">
        <v>0</v>
      </c>
      <c r="J28" s="198">
        <f>G28*(1-I28/H28)</f>
        <v>228.61683899438282</v>
      </c>
      <c r="K28" s="198">
        <f>H28*(1-I28/H28)</f>
        <v>236.5964843345009</v>
      </c>
      <c r="L28" s="199">
        <v>4348</v>
      </c>
      <c r="M28" s="200">
        <v>647</v>
      </c>
      <c r="N28" s="201">
        <v>0.22</v>
      </c>
      <c r="O28" s="202">
        <v>0.1</v>
      </c>
      <c r="P28" s="194">
        <f>ROUNDUP(M28*(1-N28*(1-O28)),0)</f>
        <v>519</v>
      </c>
      <c r="Q28" s="203">
        <f>J28*M28*3600*L28/1000000000</f>
        <v>2315.2853963450953</v>
      </c>
      <c r="R28" s="204">
        <f>K28*P28*3600*L28/1000000000</f>
        <v>1922.0632765453684</v>
      </c>
      <c r="S28" s="157"/>
      <c r="T28" s="205" t="s">
        <v>300</v>
      </c>
      <c r="U28" s="206" t="s">
        <v>334</v>
      </c>
      <c r="V28" s="207">
        <f>Q40</f>
        <v>24803.742545742058</v>
      </c>
      <c r="W28" s="208" t="s">
        <v>132</v>
      </c>
      <c r="X28" s="157"/>
    </row>
    <row r="29" spans="1:24" ht="16.5" customHeight="1" x14ac:dyDescent="0.15">
      <c r="A29" s="157"/>
      <c r="B29" s="193" t="s">
        <v>335</v>
      </c>
      <c r="C29" s="194">
        <f>C28</f>
        <v>273</v>
      </c>
      <c r="D29" s="195">
        <f>D28</f>
        <v>150</v>
      </c>
      <c r="E29" s="196">
        <v>10</v>
      </c>
      <c r="F29" s="197">
        <f>F28</f>
        <v>127</v>
      </c>
      <c r="G29" s="198">
        <f t="shared" ref="G29:G39" si="0">(C29+2*D29)*F29*PI()/1000</f>
        <v>228.61683899438282</v>
      </c>
      <c r="H29" s="198">
        <f t="shared" ref="H29:H39" si="1">(C29+2*D29+2*E29)*F29*PI()/1000</f>
        <v>236.5964843345009</v>
      </c>
      <c r="I29" s="198">
        <v>0</v>
      </c>
      <c r="J29" s="198">
        <f t="shared" ref="J29:J39" si="2">G29*(1-I29/H29)</f>
        <v>228.61683899438282</v>
      </c>
      <c r="K29" s="198">
        <f t="shared" ref="K29:K39" si="3">H29*(1-I29/H29)</f>
        <v>236.5964843345009</v>
      </c>
      <c r="L29" s="199">
        <v>4348</v>
      </c>
      <c r="M29" s="200">
        <f>M28</f>
        <v>647</v>
      </c>
      <c r="N29" s="201">
        <v>0.22</v>
      </c>
      <c r="O29" s="202">
        <v>0.1</v>
      </c>
      <c r="P29" s="194">
        <f t="shared" ref="P29:P39" si="4">ROUNDUP(M29*(1-N29*(1-O29)),0)</f>
        <v>519</v>
      </c>
      <c r="Q29" s="203">
        <f t="shared" ref="Q29:Q39" si="5">J29*M29*3600*L29/1000000000</f>
        <v>2315.2853963450953</v>
      </c>
      <c r="R29" s="204">
        <f t="shared" ref="R29:R39" si="6">K29*P29*3600*L29/1000000000</f>
        <v>1922.0632765453684</v>
      </c>
      <c r="S29" s="157"/>
      <c r="T29" s="209" t="s">
        <v>131</v>
      </c>
      <c r="U29" s="210" t="s">
        <v>358</v>
      </c>
      <c r="V29" s="211">
        <v>1</v>
      </c>
      <c r="W29" s="212" t="s">
        <v>332</v>
      </c>
      <c r="X29" s="157"/>
    </row>
    <row r="30" spans="1:24" ht="16.5" customHeight="1" x14ac:dyDescent="0.15">
      <c r="A30" s="157"/>
      <c r="B30" s="193" t="s">
        <v>336</v>
      </c>
      <c r="C30" s="194">
        <f t="shared" ref="C30:C34" si="7">C29</f>
        <v>273</v>
      </c>
      <c r="D30" s="195">
        <f t="shared" ref="D30:D38" si="8">D29</f>
        <v>150</v>
      </c>
      <c r="E30" s="196">
        <v>10</v>
      </c>
      <c r="F30" s="197">
        <f t="shared" ref="F30:F34" si="9">F29</f>
        <v>127</v>
      </c>
      <c r="G30" s="198">
        <f t="shared" si="0"/>
        <v>228.61683899438282</v>
      </c>
      <c r="H30" s="198">
        <f t="shared" si="1"/>
        <v>236.5964843345009</v>
      </c>
      <c r="I30" s="198">
        <v>0</v>
      </c>
      <c r="J30" s="198">
        <f t="shared" si="2"/>
        <v>228.61683899438282</v>
      </c>
      <c r="K30" s="198">
        <f t="shared" si="3"/>
        <v>236.5964843345009</v>
      </c>
      <c r="L30" s="199">
        <v>4348</v>
      </c>
      <c r="M30" s="200">
        <f t="shared" ref="M30:M38" si="10">M29</f>
        <v>647</v>
      </c>
      <c r="N30" s="201">
        <v>0.22</v>
      </c>
      <c r="O30" s="202">
        <v>0.1</v>
      </c>
      <c r="P30" s="194">
        <f t="shared" si="4"/>
        <v>519</v>
      </c>
      <c r="Q30" s="203">
        <f t="shared" si="5"/>
        <v>2315.2853963450953</v>
      </c>
      <c r="R30" s="204">
        <f t="shared" si="6"/>
        <v>1922.0632765453684</v>
      </c>
      <c r="S30" s="157"/>
      <c r="T30" s="209" t="s">
        <v>337</v>
      </c>
      <c r="U30" s="210" t="s">
        <v>338</v>
      </c>
      <c r="V30" s="213">
        <v>0.10100000000000001</v>
      </c>
      <c r="W30" s="212" t="s">
        <v>339</v>
      </c>
      <c r="X30" s="157"/>
    </row>
    <row r="31" spans="1:24" ht="16.5" customHeight="1" thickBot="1" x14ac:dyDescent="0.2">
      <c r="A31" s="157"/>
      <c r="B31" s="193" t="s">
        <v>340</v>
      </c>
      <c r="C31" s="194">
        <f t="shared" si="7"/>
        <v>273</v>
      </c>
      <c r="D31" s="195">
        <f t="shared" si="8"/>
        <v>150</v>
      </c>
      <c r="E31" s="196">
        <v>10</v>
      </c>
      <c r="F31" s="197">
        <f t="shared" si="9"/>
        <v>127</v>
      </c>
      <c r="G31" s="198">
        <f t="shared" si="0"/>
        <v>228.61683899438282</v>
      </c>
      <c r="H31" s="198">
        <f t="shared" si="1"/>
        <v>236.5964843345009</v>
      </c>
      <c r="I31" s="198">
        <v>0</v>
      </c>
      <c r="J31" s="198">
        <f t="shared" si="2"/>
        <v>228.61683899438282</v>
      </c>
      <c r="K31" s="198">
        <f t="shared" si="3"/>
        <v>236.5964843345009</v>
      </c>
      <c r="L31" s="199">
        <v>4348</v>
      </c>
      <c r="M31" s="200">
        <f t="shared" si="10"/>
        <v>647</v>
      </c>
      <c r="N31" s="201">
        <v>0.22</v>
      </c>
      <c r="O31" s="202">
        <v>0.1</v>
      </c>
      <c r="P31" s="194">
        <f t="shared" si="4"/>
        <v>519</v>
      </c>
      <c r="Q31" s="203">
        <f t="shared" si="5"/>
        <v>2315.2853963450953</v>
      </c>
      <c r="R31" s="204">
        <f t="shared" si="6"/>
        <v>1922.0632765453684</v>
      </c>
      <c r="S31" s="157"/>
      <c r="T31" s="214" t="s">
        <v>133</v>
      </c>
      <c r="U31" s="215" t="s">
        <v>341</v>
      </c>
      <c r="V31" s="216">
        <f>ROUNDDOWN(V28/V29*V30,0)</f>
        <v>2505</v>
      </c>
      <c r="W31" s="217" t="s">
        <v>342</v>
      </c>
      <c r="X31" s="157"/>
    </row>
    <row r="32" spans="1:24" ht="16.5" customHeight="1" thickTop="1" x14ac:dyDescent="0.15">
      <c r="A32" s="157"/>
      <c r="B32" s="193" t="s">
        <v>343</v>
      </c>
      <c r="C32" s="194">
        <f t="shared" si="7"/>
        <v>273</v>
      </c>
      <c r="D32" s="195">
        <f t="shared" si="8"/>
        <v>150</v>
      </c>
      <c r="E32" s="196">
        <v>10</v>
      </c>
      <c r="F32" s="197">
        <f t="shared" si="9"/>
        <v>127</v>
      </c>
      <c r="G32" s="198">
        <f t="shared" si="0"/>
        <v>228.61683899438282</v>
      </c>
      <c r="H32" s="198">
        <f t="shared" si="1"/>
        <v>236.5964843345009</v>
      </c>
      <c r="I32" s="198">
        <v>0</v>
      </c>
      <c r="J32" s="198">
        <f t="shared" si="2"/>
        <v>228.61683899438282</v>
      </c>
      <c r="K32" s="198">
        <f t="shared" si="3"/>
        <v>236.5964843345009</v>
      </c>
      <c r="L32" s="199">
        <v>4348</v>
      </c>
      <c r="M32" s="200">
        <f t="shared" si="10"/>
        <v>647</v>
      </c>
      <c r="N32" s="201">
        <v>0.22</v>
      </c>
      <c r="O32" s="202">
        <v>0.1</v>
      </c>
      <c r="P32" s="194">
        <f t="shared" si="4"/>
        <v>519</v>
      </c>
      <c r="Q32" s="203">
        <f t="shared" si="5"/>
        <v>2315.2853963450953</v>
      </c>
      <c r="R32" s="204">
        <f t="shared" si="6"/>
        <v>1922.0632765453684</v>
      </c>
      <c r="S32" s="157"/>
      <c r="T32" s="218" t="s">
        <v>299</v>
      </c>
      <c r="U32" s="219" t="s">
        <v>344</v>
      </c>
      <c r="V32" s="220">
        <f>R40</f>
        <v>20615.52335676266</v>
      </c>
      <c r="W32" s="221" t="s">
        <v>132</v>
      </c>
      <c r="X32" s="157"/>
    </row>
    <row r="33" spans="1:24" ht="16.5" customHeight="1" x14ac:dyDescent="0.15">
      <c r="A33" s="157"/>
      <c r="B33" s="193" t="s">
        <v>345</v>
      </c>
      <c r="C33" s="194">
        <f t="shared" si="7"/>
        <v>273</v>
      </c>
      <c r="D33" s="195">
        <f t="shared" si="8"/>
        <v>150</v>
      </c>
      <c r="E33" s="196">
        <v>10</v>
      </c>
      <c r="F33" s="197">
        <f t="shared" si="9"/>
        <v>127</v>
      </c>
      <c r="G33" s="198">
        <f t="shared" si="0"/>
        <v>228.61683899438282</v>
      </c>
      <c r="H33" s="198">
        <f t="shared" si="1"/>
        <v>236.5964843345009</v>
      </c>
      <c r="I33" s="198">
        <v>0</v>
      </c>
      <c r="J33" s="198">
        <f t="shared" si="2"/>
        <v>228.61683899438282</v>
      </c>
      <c r="K33" s="198">
        <f t="shared" si="3"/>
        <v>236.5964843345009</v>
      </c>
      <c r="L33" s="199">
        <v>4348</v>
      </c>
      <c r="M33" s="200">
        <f t="shared" si="10"/>
        <v>647</v>
      </c>
      <c r="N33" s="201">
        <v>0.22</v>
      </c>
      <c r="O33" s="202">
        <v>0.1</v>
      </c>
      <c r="P33" s="194">
        <f t="shared" si="4"/>
        <v>519</v>
      </c>
      <c r="Q33" s="203">
        <f t="shared" si="5"/>
        <v>2315.2853963450953</v>
      </c>
      <c r="R33" s="204">
        <f t="shared" si="6"/>
        <v>1922.0632765453684</v>
      </c>
      <c r="S33" s="157"/>
      <c r="T33" s="209" t="s">
        <v>131</v>
      </c>
      <c r="U33" s="210" t="s">
        <v>358</v>
      </c>
      <c r="V33" s="211">
        <v>1</v>
      </c>
      <c r="W33" s="212" t="s">
        <v>332</v>
      </c>
      <c r="X33" s="157"/>
    </row>
    <row r="34" spans="1:24" ht="16.5" customHeight="1" x14ac:dyDescent="0.15">
      <c r="A34" s="157"/>
      <c r="B34" s="193" t="s">
        <v>346</v>
      </c>
      <c r="C34" s="194">
        <f t="shared" si="7"/>
        <v>273</v>
      </c>
      <c r="D34" s="195">
        <f t="shared" si="8"/>
        <v>150</v>
      </c>
      <c r="E34" s="196">
        <v>10</v>
      </c>
      <c r="F34" s="197">
        <f t="shared" si="9"/>
        <v>127</v>
      </c>
      <c r="G34" s="198">
        <f t="shared" si="0"/>
        <v>228.61683899438282</v>
      </c>
      <c r="H34" s="198">
        <f t="shared" si="1"/>
        <v>236.5964843345009</v>
      </c>
      <c r="I34" s="198">
        <v>0</v>
      </c>
      <c r="J34" s="198">
        <f t="shared" si="2"/>
        <v>228.61683899438282</v>
      </c>
      <c r="K34" s="198">
        <f t="shared" si="3"/>
        <v>236.5964843345009</v>
      </c>
      <c r="L34" s="199">
        <v>4348</v>
      </c>
      <c r="M34" s="200">
        <f t="shared" si="10"/>
        <v>647</v>
      </c>
      <c r="N34" s="201">
        <v>0.22</v>
      </c>
      <c r="O34" s="202">
        <v>0.1</v>
      </c>
      <c r="P34" s="194">
        <f t="shared" si="4"/>
        <v>519</v>
      </c>
      <c r="Q34" s="203">
        <f t="shared" si="5"/>
        <v>2315.2853963450953</v>
      </c>
      <c r="R34" s="204">
        <f t="shared" si="6"/>
        <v>1922.0632765453684</v>
      </c>
      <c r="S34" s="157"/>
      <c r="T34" s="209" t="s">
        <v>337</v>
      </c>
      <c r="U34" s="210" t="s">
        <v>338</v>
      </c>
      <c r="V34" s="213">
        <v>0.10100000000000001</v>
      </c>
      <c r="W34" s="212" t="s">
        <v>339</v>
      </c>
      <c r="X34" s="157"/>
    </row>
    <row r="35" spans="1:24" ht="16.5" customHeight="1" thickBot="1" x14ac:dyDescent="0.2">
      <c r="A35" s="157"/>
      <c r="B35" s="193" t="s">
        <v>347</v>
      </c>
      <c r="C35" s="194">
        <v>159</v>
      </c>
      <c r="D35" s="195">
        <f t="shared" si="8"/>
        <v>150</v>
      </c>
      <c r="E35" s="196">
        <v>10</v>
      </c>
      <c r="F35" s="197">
        <f>43</f>
        <v>43</v>
      </c>
      <c r="G35" s="198">
        <f t="shared" si="0"/>
        <v>62.005614203901743</v>
      </c>
      <c r="H35" s="198">
        <f t="shared" si="1"/>
        <v>64.707383885988961</v>
      </c>
      <c r="I35" s="198">
        <v>0</v>
      </c>
      <c r="J35" s="198">
        <f t="shared" si="2"/>
        <v>62.005614203901743</v>
      </c>
      <c r="K35" s="198">
        <f t="shared" si="3"/>
        <v>64.707383885988961</v>
      </c>
      <c r="L35" s="199">
        <v>6070</v>
      </c>
      <c r="M35" s="200">
        <f t="shared" si="10"/>
        <v>647</v>
      </c>
      <c r="N35" s="201">
        <v>0.22</v>
      </c>
      <c r="O35" s="202">
        <v>0.1</v>
      </c>
      <c r="P35" s="194">
        <f t="shared" si="4"/>
        <v>519</v>
      </c>
      <c r="Q35" s="203">
        <f t="shared" si="5"/>
        <v>876.65050298462859</v>
      </c>
      <c r="R35" s="204">
        <f t="shared" si="6"/>
        <v>733.8586056391714</v>
      </c>
      <c r="S35" s="157"/>
      <c r="T35" s="214" t="s">
        <v>134</v>
      </c>
      <c r="U35" s="215" t="s">
        <v>348</v>
      </c>
      <c r="V35" s="216">
        <f>ROUNDUP(V32/V33*V34,0)</f>
        <v>2083</v>
      </c>
      <c r="W35" s="217" t="s">
        <v>342</v>
      </c>
      <c r="X35" s="157"/>
    </row>
    <row r="36" spans="1:24" ht="16.5" customHeight="1" thickTop="1" x14ac:dyDescent="0.15">
      <c r="A36" s="157"/>
      <c r="B36" s="193" t="s">
        <v>349</v>
      </c>
      <c r="C36" s="194">
        <v>159</v>
      </c>
      <c r="D36" s="195">
        <f t="shared" si="8"/>
        <v>150</v>
      </c>
      <c r="E36" s="196">
        <v>10</v>
      </c>
      <c r="F36" s="197">
        <f>43</f>
        <v>43</v>
      </c>
      <c r="G36" s="198">
        <f t="shared" si="0"/>
        <v>62.005614203901743</v>
      </c>
      <c r="H36" s="198">
        <f t="shared" si="1"/>
        <v>64.707383885988961</v>
      </c>
      <c r="I36" s="198">
        <v>0</v>
      </c>
      <c r="J36" s="198">
        <f t="shared" si="2"/>
        <v>62.005614203901743</v>
      </c>
      <c r="K36" s="198">
        <f t="shared" si="3"/>
        <v>64.707383885988961</v>
      </c>
      <c r="L36" s="199">
        <v>6070</v>
      </c>
      <c r="M36" s="200">
        <f t="shared" si="10"/>
        <v>647</v>
      </c>
      <c r="N36" s="201">
        <v>0.22</v>
      </c>
      <c r="O36" s="202">
        <v>0.1</v>
      </c>
      <c r="P36" s="194">
        <f t="shared" si="4"/>
        <v>519</v>
      </c>
      <c r="Q36" s="203">
        <f t="shared" si="5"/>
        <v>876.65050298462859</v>
      </c>
      <c r="R36" s="204">
        <f t="shared" si="6"/>
        <v>733.8586056391714</v>
      </c>
      <c r="S36" s="157"/>
      <c r="T36" s="222" t="s">
        <v>135</v>
      </c>
      <c r="U36" s="223" t="s">
        <v>350</v>
      </c>
      <c r="V36" s="224">
        <f>V31-V35</f>
        <v>422</v>
      </c>
      <c r="W36" s="225" t="s">
        <v>351</v>
      </c>
      <c r="X36" s="157"/>
    </row>
    <row r="37" spans="1:24" ht="16.5" customHeight="1" x14ac:dyDescent="0.15">
      <c r="A37" s="157"/>
      <c r="B37" s="193" t="s">
        <v>352</v>
      </c>
      <c r="C37" s="194">
        <v>159</v>
      </c>
      <c r="D37" s="195">
        <f t="shared" si="8"/>
        <v>150</v>
      </c>
      <c r="E37" s="196">
        <v>10</v>
      </c>
      <c r="F37" s="197">
        <f>43</f>
        <v>43</v>
      </c>
      <c r="G37" s="198">
        <f t="shared" si="0"/>
        <v>62.005614203901743</v>
      </c>
      <c r="H37" s="198">
        <f t="shared" si="1"/>
        <v>64.707383885988961</v>
      </c>
      <c r="I37" s="198">
        <v>0</v>
      </c>
      <c r="J37" s="198">
        <f t="shared" si="2"/>
        <v>62.005614203901743</v>
      </c>
      <c r="K37" s="198">
        <f t="shared" si="3"/>
        <v>64.707383885988961</v>
      </c>
      <c r="L37" s="199">
        <v>6070</v>
      </c>
      <c r="M37" s="200">
        <f t="shared" si="10"/>
        <v>647</v>
      </c>
      <c r="N37" s="201">
        <v>0.22</v>
      </c>
      <c r="O37" s="202">
        <v>0.1</v>
      </c>
      <c r="P37" s="194">
        <f t="shared" si="4"/>
        <v>519</v>
      </c>
      <c r="Q37" s="203">
        <f t="shared" si="5"/>
        <v>876.65050298462859</v>
      </c>
      <c r="R37" s="204">
        <f t="shared" si="6"/>
        <v>733.8586056391714</v>
      </c>
      <c r="S37" s="157"/>
      <c r="T37" s="157"/>
      <c r="U37" s="161"/>
      <c r="V37" s="158"/>
      <c r="W37" s="161"/>
      <c r="X37" s="157"/>
    </row>
    <row r="38" spans="1:24" ht="16.5" customHeight="1" x14ac:dyDescent="0.15">
      <c r="A38" s="157"/>
      <c r="B38" s="193" t="s">
        <v>353</v>
      </c>
      <c r="C38" s="194">
        <v>159</v>
      </c>
      <c r="D38" s="195">
        <f t="shared" si="8"/>
        <v>150</v>
      </c>
      <c r="E38" s="196">
        <v>10</v>
      </c>
      <c r="F38" s="197">
        <f>43</f>
        <v>43</v>
      </c>
      <c r="G38" s="198">
        <f t="shared" si="0"/>
        <v>62.005614203901743</v>
      </c>
      <c r="H38" s="198">
        <f t="shared" si="1"/>
        <v>64.707383885988961</v>
      </c>
      <c r="I38" s="198">
        <v>0</v>
      </c>
      <c r="J38" s="198">
        <f t="shared" si="2"/>
        <v>62.005614203901743</v>
      </c>
      <c r="K38" s="198">
        <f t="shared" si="3"/>
        <v>64.707383885988961</v>
      </c>
      <c r="L38" s="199">
        <v>6070</v>
      </c>
      <c r="M38" s="200">
        <f t="shared" si="10"/>
        <v>647</v>
      </c>
      <c r="N38" s="201">
        <v>0.22</v>
      </c>
      <c r="O38" s="202">
        <v>0.1</v>
      </c>
      <c r="P38" s="194">
        <f t="shared" si="4"/>
        <v>519</v>
      </c>
      <c r="Q38" s="203">
        <f t="shared" si="5"/>
        <v>876.65050298462859</v>
      </c>
      <c r="R38" s="204">
        <f t="shared" si="6"/>
        <v>733.8586056391714</v>
      </c>
      <c r="S38" s="157"/>
      <c r="T38" s="157"/>
      <c r="U38" s="161"/>
      <c r="V38" s="158"/>
      <c r="W38" s="161"/>
      <c r="X38" s="157"/>
    </row>
    <row r="39" spans="1:24" ht="16.5" customHeight="1" x14ac:dyDescent="0.15">
      <c r="A39" s="157"/>
      <c r="B39" s="226" t="s">
        <v>354</v>
      </c>
      <c r="C39" s="227">
        <v>273</v>
      </c>
      <c r="D39" s="228">
        <f t="shared" ref="D39" si="11">D38</f>
        <v>150</v>
      </c>
      <c r="E39" s="229">
        <v>10</v>
      </c>
      <c r="F39" s="230">
        <v>200</v>
      </c>
      <c r="G39" s="231">
        <f t="shared" si="0"/>
        <v>360.02651810139025</v>
      </c>
      <c r="H39" s="231">
        <f t="shared" si="1"/>
        <v>372.5928887157495</v>
      </c>
      <c r="I39" s="231">
        <v>0</v>
      </c>
      <c r="J39" s="231">
        <f t="shared" si="2"/>
        <v>360.02651810139025</v>
      </c>
      <c r="K39" s="231">
        <f t="shared" si="3"/>
        <v>372.5928887157495</v>
      </c>
      <c r="L39" s="232">
        <f>L38</f>
        <v>6070</v>
      </c>
      <c r="M39" s="233">
        <f>M38</f>
        <v>647</v>
      </c>
      <c r="N39" s="234">
        <v>0.22</v>
      </c>
      <c r="O39" s="235">
        <v>0.1</v>
      </c>
      <c r="P39" s="236">
        <f t="shared" si="4"/>
        <v>519</v>
      </c>
      <c r="Q39" s="237">
        <f t="shared" si="5"/>
        <v>5090.1427593878725</v>
      </c>
      <c r="R39" s="238">
        <f t="shared" si="6"/>
        <v>4225.6459983883933</v>
      </c>
      <c r="S39" s="157"/>
      <c r="T39" s="157"/>
      <c r="U39" s="161"/>
      <c r="V39" s="158"/>
      <c r="W39" s="161"/>
      <c r="X39" s="157"/>
    </row>
    <row r="40" spans="1:24" ht="15" x14ac:dyDescent="0.15">
      <c r="A40" s="157"/>
      <c r="B40" s="157"/>
      <c r="C40" s="158"/>
      <c r="D40" s="158"/>
      <c r="E40" s="158"/>
      <c r="F40" s="159"/>
      <c r="G40" s="160"/>
      <c r="H40" s="160"/>
      <c r="I40" s="157" t="s">
        <v>128</v>
      </c>
      <c r="J40" s="239">
        <f>SUM(J28:J39)</f>
        <v>2208.3668478776772</v>
      </c>
      <c r="K40" s="239">
        <f>SUM(K28:K39)</f>
        <v>2287.5978146012117</v>
      </c>
      <c r="L40" s="157"/>
      <c r="M40" s="157"/>
      <c r="N40" s="157"/>
      <c r="O40" s="157"/>
      <c r="P40" s="157" t="s">
        <v>128</v>
      </c>
      <c r="Q40" s="239">
        <f>SUM(Q28:Q39)</f>
        <v>24803.742545742058</v>
      </c>
      <c r="R40" s="239">
        <f>SUM(R28:R39)</f>
        <v>20615.52335676266</v>
      </c>
      <c r="S40" s="157"/>
      <c r="T40" s="157"/>
      <c r="U40" s="161"/>
      <c r="V40" s="158"/>
      <c r="W40" s="161"/>
      <c r="X40" s="157"/>
    </row>
    <row r="41" spans="1:24" ht="15" x14ac:dyDescent="0.15">
      <c r="A41" s="157"/>
      <c r="B41" s="157"/>
      <c r="C41" s="158"/>
      <c r="D41" s="158"/>
      <c r="E41" s="158"/>
      <c r="F41" s="159"/>
      <c r="G41" s="160"/>
      <c r="H41" s="160"/>
      <c r="I41" s="160"/>
      <c r="J41" s="160"/>
      <c r="K41" s="160"/>
      <c r="L41" s="157"/>
      <c r="M41" s="157"/>
      <c r="N41" s="157"/>
      <c r="O41" s="157"/>
      <c r="P41" s="157"/>
      <c r="Q41" s="157"/>
      <c r="R41" s="157"/>
      <c r="S41" s="157"/>
      <c r="T41" s="157"/>
      <c r="U41" s="161"/>
      <c r="V41" s="158"/>
      <c r="W41" s="161"/>
      <c r="X41" s="157"/>
    </row>
    <row r="42" spans="1:24" ht="15" x14ac:dyDescent="0.15">
      <c r="A42" s="157"/>
      <c r="B42" s="157" t="s">
        <v>355</v>
      </c>
      <c r="C42" s="158"/>
      <c r="D42" s="158"/>
      <c r="E42" s="158"/>
      <c r="F42" s="159"/>
      <c r="G42" s="160"/>
      <c r="H42" s="160"/>
      <c r="I42" s="160"/>
      <c r="J42" s="160"/>
      <c r="K42" s="160"/>
      <c r="L42" s="157"/>
      <c r="M42" s="157"/>
      <c r="N42" s="157"/>
      <c r="O42" s="157"/>
      <c r="P42" s="157"/>
      <c r="Q42" s="157"/>
      <c r="R42" s="157"/>
      <c r="S42" s="157"/>
      <c r="T42" s="157"/>
      <c r="U42" s="161"/>
      <c r="V42" s="158"/>
      <c r="W42" s="161"/>
      <c r="X42" s="157"/>
    </row>
    <row r="43" spans="1:24" ht="30" x14ac:dyDescent="0.15">
      <c r="A43" s="157"/>
      <c r="B43" s="157"/>
      <c r="C43" s="158"/>
      <c r="D43" s="158"/>
      <c r="E43" s="158"/>
      <c r="F43" s="159"/>
      <c r="G43" s="160"/>
      <c r="H43" s="162"/>
      <c r="I43" s="162" t="s">
        <v>130</v>
      </c>
      <c r="J43" s="160"/>
      <c r="K43" s="160"/>
      <c r="L43" s="162" t="s">
        <v>130</v>
      </c>
      <c r="M43" s="157"/>
      <c r="N43" s="157"/>
      <c r="O43" s="162" t="s">
        <v>130</v>
      </c>
      <c r="P43" s="157"/>
      <c r="Q43" s="157"/>
      <c r="R43" s="157"/>
      <c r="S43" s="157"/>
      <c r="T43" s="157"/>
      <c r="U43" s="161"/>
      <c r="V43" s="158"/>
      <c r="W43" s="161"/>
      <c r="X43" s="157"/>
    </row>
    <row r="44" spans="1:24" ht="15" x14ac:dyDescent="0.15">
      <c r="A44" s="157"/>
      <c r="B44" s="157"/>
      <c r="C44" s="158"/>
      <c r="D44" s="158"/>
      <c r="E44" s="158"/>
      <c r="F44" s="159"/>
      <c r="G44" s="160"/>
      <c r="H44" s="161"/>
      <c r="I44" s="161" t="s">
        <v>129</v>
      </c>
      <c r="J44" s="160"/>
      <c r="K44" s="160"/>
      <c r="L44" s="161" t="s">
        <v>129</v>
      </c>
      <c r="M44" s="157"/>
      <c r="N44" s="157"/>
      <c r="O44" s="161" t="s">
        <v>129</v>
      </c>
      <c r="P44" s="157"/>
      <c r="Q44" s="157"/>
      <c r="R44" s="157"/>
      <c r="S44" s="157"/>
      <c r="T44" s="157"/>
      <c r="U44" s="161"/>
      <c r="V44" s="158"/>
      <c r="W44" s="161"/>
      <c r="X44" s="157"/>
    </row>
    <row r="45" spans="1:24" ht="150" x14ac:dyDescent="0.15">
      <c r="A45" s="157"/>
      <c r="B45" s="315" t="s">
        <v>110</v>
      </c>
      <c r="C45" s="163" t="s">
        <v>113</v>
      </c>
      <c r="D45" s="164" t="s">
        <v>112</v>
      </c>
      <c r="E45" s="165" t="s">
        <v>114</v>
      </c>
      <c r="F45" s="166" t="s">
        <v>115</v>
      </c>
      <c r="G45" s="167" t="s">
        <v>120</v>
      </c>
      <c r="H45" s="167" t="s">
        <v>119</v>
      </c>
      <c r="I45" s="167" t="s">
        <v>121</v>
      </c>
      <c r="J45" s="167" t="s">
        <v>313</v>
      </c>
      <c r="K45" s="167" t="s">
        <v>314</v>
      </c>
      <c r="L45" s="168" t="s">
        <v>384</v>
      </c>
      <c r="M45" s="168" t="s">
        <v>296</v>
      </c>
      <c r="N45" s="168" t="s">
        <v>123</v>
      </c>
      <c r="O45" s="169" t="s">
        <v>122</v>
      </c>
      <c r="P45" s="170" t="s">
        <v>295</v>
      </c>
      <c r="Q45" s="171" t="s">
        <v>297</v>
      </c>
      <c r="R45" s="172" t="s">
        <v>298</v>
      </c>
      <c r="S45" s="157"/>
      <c r="T45" s="157"/>
      <c r="U45" s="161"/>
      <c r="V45" s="158"/>
      <c r="W45" s="161"/>
      <c r="X45" s="157"/>
    </row>
    <row r="46" spans="1:24" ht="16.5" x14ac:dyDescent="0.15">
      <c r="A46" s="157"/>
      <c r="B46" s="316"/>
      <c r="C46" s="173" t="s">
        <v>316</v>
      </c>
      <c r="D46" s="174" t="s">
        <v>317</v>
      </c>
      <c r="E46" s="175" t="s">
        <v>318</v>
      </c>
      <c r="F46" s="176" t="s">
        <v>319</v>
      </c>
      <c r="G46" s="177" t="s">
        <v>320</v>
      </c>
      <c r="H46" s="177" t="s">
        <v>321</v>
      </c>
      <c r="I46" s="177" t="s">
        <v>322</v>
      </c>
      <c r="J46" s="177" t="s">
        <v>323</v>
      </c>
      <c r="K46" s="177" t="s">
        <v>324</v>
      </c>
      <c r="L46" s="178" t="s">
        <v>385</v>
      </c>
      <c r="M46" s="178" t="s">
        <v>325</v>
      </c>
      <c r="N46" s="178" t="s">
        <v>326</v>
      </c>
      <c r="O46" s="179" t="s">
        <v>327</v>
      </c>
      <c r="P46" s="180" t="s">
        <v>328</v>
      </c>
      <c r="Q46" s="181" t="s">
        <v>329</v>
      </c>
      <c r="R46" s="182" t="s">
        <v>329</v>
      </c>
      <c r="S46" s="157"/>
      <c r="T46" s="157"/>
      <c r="U46" s="161"/>
      <c r="V46" s="158"/>
      <c r="W46" s="161"/>
      <c r="X46" s="157"/>
    </row>
    <row r="47" spans="1:24" ht="18.75" thickBot="1" x14ac:dyDescent="0.2">
      <c r="A47" s="157"/>
      <c r="B47" s="317"/>
      <c r="C47" s="183" t="s">
        <v>111</v>
      </c>
      <c r="D47" s="184" t="s">
        <v>111</v>
      </c>
      <c r="E47" s="185" t="s">
        <v>107</v>
      </c>
      <c r="F47" s="186" t="s">
        <v>116</v>
      </c>
      <c r="G47" s="187" t="s">
        <v>330</v>
      </c>
      <c r="H47" s="187" t="s">
        <v>330</v>
      </c>
      <c r="I47" s="187" t="s">
        <v>330</v>
      </c>
      <c r="J47" s="187" t="s">
        <v>330</v>
      </c>
      <c r="K47" s="187" t="s">
        <v>330</v>
      </c>
      <c r="L47" s="188" t="s">
        <v>108</v>
      </c>
      <c r="M47" s="188" t="s">
        <v>331</v>
      </c>
      <c r="N47" s="188" t="s">
        <v>332</v>
      </c>
      <c r="O47" s="189" t="s">
        <v>332</v>
      </c>
      <c r="P47" s="190" t="s">
        <v>331</v>
      </c>
      <c r="Q47" s="191" t="s">
        <v>109</v>
      </c>
      <c r="R47" s="192" t="s">
        <v>109</v>
      </c>
      <c r="S47" s="157"/>
      <c r="T47" s="157"/>
      <c r="U47" s="161"/>
      <c r="V47" s="158"/>
      <c r="W47" s="161"/>
      <c r="X47" s="157"/>
    </row>
    <row r="48" spans="1:24" ht="16.5" customHeight="1" thickTop="1" x14ac:dyDescent="0.15">
      <c r="A48" s="157"/>
      <c r="B48" s="193" t="s">
        <v>333</v>
      </c>
      <c r="C48" s="194">
        <v>273</v>
      </c>
      <c r="D48" s="195">
        <v>150</v>
      </c>
      <c r="E48" s="196">
        <v>20</v>
      </c>
      <c r="F48" s="197">
        <v>127</v>
      </c>
      <c r="G48" s="198">
        <f>(C48+2*D48)*F48*PI()/1000</f>
        <v>228.61683899438282</v>
      </c>
      <c r="H48" s="198">
        <f>(C48+2*D48+2*E48)*F48*PI()/1000</f>
        <v>244.57612967461898</v>
      </c>
      <c r="I48" s="198">
        <v>0</v>
      </c>
      <c r="J48" s="198">
        <f>G48*(1-I48/H48)</f>
        <v>228.61683899438282</v>
      </c>
      <c r="K48" s="198">
        <f>H48*(1-I48/H48)</f>
        <v>244.57612967461898</v>
      </c>
      <c r="L48" s="199">
        <v>4348</v>
      </c>
      <c r="M48" s="200">
        <f>M28</f>
        <v>647</v>
      </c>
      <c r="N48" s="201">
        <v>0.39</v>
      </c>
      <c r="O48" s="202">
        <v>0.1</v>
      </c>
      <c r="P48" s="194">
        <f>ROUNDUP(M48*(1-N48*(1-O48)),0)</f>
        <v>420</v>
      </c>
      <c r="Q48" s="203">
        <f>J48*M48*3600*L48/1000000000</f>
        <v>2315.2853963450953</v>
      </c>
      <c r="R48" s="204">
        <f>K48*P48*3600*L48/1000000000</f>
        <v>1607.8865218797678</v>
      </c>
      <c r="S48" s="157"/>
      <c r="T48" s="205" t="s">
        <v>300</v>
      </c>
      <c r="U48" s="206" t="s">
        <v>334</v>
      </c>
      <c r="V48" s="207">
        <f>Q60</f>
        <v>24803.742545742058</v>
      </c>
      <c r="W48" s="208" t="s">
        <v>132</v>
      </c>
      <c r="X48" s="157"/>
    </row>
    <row r="49" spans="1:26" ht="16.5" customHeight="1" x14ac:dyDescent="0.15">
      <c r="A49" s="157"/>
      <c r="B49" s="193" t="s">
        <v>335</v>
      </c>
      <c r="C49" s="194">
        <f>C48</f>
        <v>273</v>
      </c>
      <c r="D49" s="195">
        <f>D48</f>
        <v>150</v>
      </c>
      <c r="E49" s="196">
        <v>20</v>
      </c>
      <c r="F49" s="197">
        <f>F48</f>
        <v>127</v>
      </c>
      <c r="G49" s="198">
        <f t="shared" ref="G49:G59" si="12">(C49+2*D49)*F49*PI()/1000</f>
        <v>228.61683899438282</v>
      </c>
      <c r="H49" s="198">
        <f t="shared" ref="H49:H59" si="13">(C49+2*D49+2*E49)*F49*PI()/1000</f>
        <v>244.57612967461898</v>
      </c>
      <c r="I49" s="198">
        <v>0</v>
      </c>
      <c r="J49" s="198">
        <f t="shared" ref="J49:J59" si="14">G49*(1-I49/H49)</f>
        <v>228.61683899438282</v>
      </c>
      <c r="K49" s="198">
        <f t="shared" ref="K49:K59" si="15">H49*(1-I49/H49)</f>
        <v>244.57612967461898</v>
      </c>
      <c r="L49" s="199">
        <v>4348</v>
      </c>
      <c r="M49" s="200">
        <f>M48</f>
        <v>647</v>
      </c>
      <c r="N49" s="201">
        <v>0.39</v>
      </c>
      <c r="O49" s="202">
        <v>0.1</v>
      </c>
      <c r="P49" s="194">
        <f t="shared" ref="P49:P59" si="16">ROUNDUP(M49*(1-N49*(1-O49)),0)</f>
        <v>420</v>
      </c>
      <c r="Q49" s="203">
        <f t="shared" ref="Q49:Q59" si="17">J49*M49*3600*L49/1000000000</f>
        <v>2315.2853963450953</v>
      </c>
      <c r="R49" s="204">
        <f t="shared" ref="R49:R59" si="18">K49*P49*3600*L49/1000000000</f>
        <v>1607.8865218797678</v>
      </c>
      <c r="S49" s="157"/>
      <c r="T49" s="209" t="s">
        <v>131</v>
      </c>
      <c r="U49" s="210" t="s">
        <v>358</v>
      </c>
      <c r="V49" s="211">
        <v>1</v>
      </c>
      <c r="W49" s="212" t="s">
        <v>332</v>
      </c>
      <c r="X49" s="157"/>
    </row>
    <row r="50" spans="1:26" ht="16.5" customHeight="1" x14ac:dyDescent="0.15">
      <c r="A50" s="157"/>
      <c r="B50" s="193" t="s">
        <v>336</v>
      </c>
      <c r="C50" s="194">
        <f t="shared" ref="C50:C54" si="19">C49</f>
        <v>273</v>
      </c>
      <c r="D50" s="195">
        <f t="shared" ref="D50:D59" si="20">D49</f>
        <v>150</v>
      </c>
      <c r="E50" s="196">
        <v>20</v>
      </c>
      <c r="F50" s="197">
        <f t="shared" ref="F50:F54" si="21">F49</f>
        <v>127</v>
      </c>
      <c r="G50" s="198">
        <f t="shared" si="12"/>
        <v>228.61683899438282</v>
      </c>
      <c r="H50" s="198">
        <f t="shared" si="13"/>
        <v>244.57612967461898</v>
      </c>
      <c r="I50" s="198">
        <v>0</v>
      </c>
      <c r="J50" s="198">
        <f t="shared" si="14"/>
        <v>228.61683899438282</v>
      </c>
      <c r="K50" s="198">
        <f t="shared" si="15"/>
        <v>244.57612967461898</v>
      </c>
      <c r="L50" s="199">
        <v>4348</v>
      </c>
      <c r="M50" s="200">
        <f t="shared" ref="M50:M58" si="22">M49</f>
        <v>647</v>
      </c>
      <c r="N50" s="201">
        <v>0.39</v>
      </c>
      <c r="O50" s="202">
        <v>0.1</v>
      </c>
      <c r="P50" s="194">
        <f t="shared" si="16"/>
        <v>420</v>
      </c>
      <c r="Q50" s="203">
        <f t="shared" si="17"/>
        <v>2315.2853963450953</v>
      </c>
      <c r="R50" s="204">
        <f t="shared" si="18"/>
        <v>1607.8865218797678</v>
      </c>
      <c r="S50" s="157"/>
      <c r="T50" s="209" t="s">
        <v>337</v>
      </c>
      <c r="U50" s="210" t="s">
        <v>338</v>
      </c>
      <c r="V50" s="213">
        <v>0.10100000000000001</v>
      </c>
      <c r="W50" s="212" t="s">
        <v>339</v>
      </c>
      <c r="X50" s="157"/>
    </row>
    <row r="51" spans="1:26" ht="16.5" customHeight="1" thickBot="1" x14ac:dyDescent="0.2">
      <c r="A51" s="157"/>
      <c r="B51" s="193" t="s">
        <v>340</v>
      </c>
      <c r="C51" s="194">
        <f t="shared" si="19"/>
        <v>273</v>
      </c>
      <c r="D51" s="195">
        <f t="shared" si="20"/>
        <v>150</v>
      </c>
      <c r="E51" s="196">
        <v>20</v>
      </c>
      <c r="F51" s="197">
        <f t="shared" si="21"/>
        <v>127</v>
      </c>
      <c r="G51" s="198">
        <f t="shared" si="12"/>
        <v>228.61683899438282</v>
      </c>
      <c r="H51" s="198">
        <f t="shared" si="13"/>
        <v>244.57612967461898</v>
      </c>
      <c r="I51" s="198">
        <v>0</v>
      </c>
      <c r="J51" s="198">
        <f t="shared" si="14"/>
        <v>228.61683899438282</v>
      </c>
      <c r="K51" s="198">
        <f t="shared" si="15"/>
        <v>244.57612967461898</v>
      </c>
      <c r="L51" s="199">
        <v>4348</v>
      </c>
      <c r="M51" s="200">
        <f t="shared" si="22"/>
        <v>647</v>
      </c>
      <c r="N51" s="201">
        <v>0.39</v>
      </c>
      <c r="O51" s="202">
        <v>0.1</v>
      </c>
      <c r="P51" s="194">
        <f t="shared" si="16"/>
        <v>420</v>
      </c>
      <c r="Q51" s="203">
        <f t="shared" si="17"/>
        <v>2315.2853963450953</v>
      </c>
      <c r="R51" s="204">
        <f t="shared" si="18"/>
        <v>1607.8865218797678</v>
      </c>
      <c r="S51" s="157"/>
      <c r="T51" s="214" t="s">
        <v>133</v>
      </c>
      <c r="U51" s="215" t="s">
        <v>341</v>
      </c>
      <c r="V51" s="216">
        <f>ROUNDDOWN(V48/V49*V50,0)</f>
        <v>2505</v>
      </c>
      <c r="W51" s="217" t="s">
        <v>342</v>
      </c>
      <c r="X51" s="157"/>
      <c r="Z51">
        <f>V51*4</f>
        <v>10020</v>
      </c>
    </row>
    <row r="52" spans="1:26" ht="16.5" customHeight="1" thickTop="1" x14ac:dyDescent="0.15">
      <c r="A52" s="157"/>
      <c r="B52" s="193" t="s">
        <v>343</v>
      </c>
      <c r="C52" s="194">
        <f t="shared" si="19"/>
        <v>273</v>
      </c>
      <c r="D52" s="195">
        <f t="shared" si="20"/>
        <v>150</v>
      </c>
      <c r="E52" s="196">
        <v>20</v>
      </c>
      <c r="F52" s="197">
        <f t="shared" si="21"/>
        <v>127</v>
      </c>
      <c r="G52" s="198">
        <f t="shared" si="12"/>
        <v>228.61683899438282</v>
      </c>
      <c r="H52" s="198">
        <f t="shared" si="13"/>
        <v>244.57612967461898</v>
      </c>
      <c r="I52" s="198">
        <v>0</v>
      </c>
      <c r="J52" s="198">
        <f t="shared" si="14"/>
        <v>228.61683899438282</v>
      </c>
      <c r="K52" s="198">
        <f t="shared" si="15"/>
        <v>244.57612967461898</v>
      </c>
      <c r="L52" s="199">
        <v>4348</v>
      </c>
      <c r="M52" s="200">
        <f t="shared" si="22"/>
        <v>647</v>
      </c>
      <c r="N52" s="201">
        <v>0.39</v>
      </c>
      <c r="O52" s="202">
        <v>0.1</v>
      </c>
      <c r="P52" s="194">
        <f t="shared" si="16"/>
        <v>420</v>
      </c>
      <c r="Q52" s="203">
        <f t="shared" si="17"/>
        <v>2315.2853963450953</v>
      </c>
      <c r="R52" s="204">
        <f t="shared" si="18"/>
        <v>1607.8865218797678</v>
      </c>
      <c r="S52" s="157"/>
      <c r="T52" s="218" t="s">
        <v>299</v>
      </c>
      <c r="U52" s="219" t="s">
        <v>344</v>
      </c>
      <c r="V52" s="220">
        <f>R60</f>
        <v>17264.817413741548</v>
      </c>
      <c r="W52" s="221" t="s">
        <v>132</v>
      </c>
      <c r="X52" s="157"/>
    </row>
    <row r="53" spans="1:26" ht="16.5" customHeight="1" x14ac:dyDescent="0.15">
      <c r="A53" s="157"/>
      <c r="B53" s="193" t="s">
        <v>345</v>
      </c>
      <c r="C53" s="194">
        <f t="shared" si="19"/>
        <v>273</v>
      </c>
      <c r="D53" s="195">
        <f t="shared" si="20"/>
        <v>150</v>
      </c>
      <c r="E53" s="196">
        <v>20</v>
      </c>
      <c r="F53" s="197">
        <f t="shared" si="21"/>
        <v>127</v>
      </c>
      <c r="G53" s="198">
        <f t="shared" si="12"/>
        <v>228.61683899438282</v>
      </c>
      <c r="H53" s="198">
        <f t="shared" si="13"/>
        <v>244.57612967461898</v>
      </c>
      <c r="I53" s="198">
        <v>0</v>
      </c>
      <c r="J53" s="198">
        <f t="shared" si="14"/>
        <v>228.61683899438282</v>
      </c>
      <c r="K53" s="198">
        <f t="shared" si="15"/>
        <v>244.57612967461898</v>
      </c>
      <c r="L53" s="199">
        <v>4348</v>
      </c>
      <c r="M53" s="200">
        <f t="shared" si="22"/>
        <v>647</v>
      </c>
      <c r="N53" s="201">
        <v>0.39</v>
      </c>
      <c r="O53" s="202">
        <v>0.1</v>
      </c>
      <c r="P53" s="194">
        <f t="shared" si="16"/>
        <v>420</v>
      </c>
      <c r="Q53" s="203">
        <f t="shared" si="17"/>
        <v>2315.2853963450953</v>
      </c>
      <c r="R53" s="204">
        <f t="shared" si="18"/>
        <v>1607.8865218797678</v>
      </c>
      <c r="S53" s="157"/>
      <c r="T53" s="209" t="s">
        <v>131</v>
      </c>
      <c r="U53" s="210" t="s">
        <v>358</v>
      </c>
      <c r="V53" s="211">
        <v>1</v>
      </c>
      <c r="W53" s="212" t="s">
        <v>332</v>
      </c>
      <c r="X53" s="157"/>
    </row>
    <row r="54" spans="1:26" ht="16.5" customHeight="1" x14ac:dyDescent="0.15">
      <c r="A54" s="157"/>
      <c r="B54" s="193" t="s">
        <v>346</v>
      </c>
      <c r="C54" s="194">
        <f t="shared" si="19"/>
        <v>273</v>
      </c>
      <c r="D54" s="195">
        <f t="shared" si="20"/>
        <v>150</v>
      </c>
      <c r="E54" s="196">
        <v>20</v>
      </c>
      <c r="F54" s="197">
        <f t="shared" si="21"/>
        <v>127</v>
      </c>
      <c r="G54" s="198">
        <f t="shared" si="12"/>
        <v>228.61683899438282</v>
      </c>
      <c r="H54" s="198">
        <f t="shared" si="13"/>
        <v>244.57612967461898</v>
      </c>
      <c r="I54" s="198">
        <v>0</v>
      </c>
      <c r="J54" s="198">
        <f t="shared" si="14"/>
        <v>228.61683899438282</v>
      </c>
      <c r="K54" s="198">
        <f t="shared" si="15"/>
        <v>244.57612967461898</v>
      </c>
      <c r="L54" s="199">
        <v>4348</v>
      </c>
      <c r="M54" s="200">
        <f t="shared" si="22"/>
        <v>647</v>
      </c>
      <c r="N54" s="201">
        <v>0.39</v>
      </c>
      <c r="O54" s="202">
        <v>0.1</v>
      </c>
      <c r="P54" s="194">
        <f t="shared" si="16"/>
        <v>420</v>
      </c>
      <c r="Q54" s="203">
        <f t="shared" si="17"/>
        <v>2315.2853963450953</v>
      </c>
      <c r="R54" s="204">
        <f t="shared" si="18"/>
        <v>1607.8865218797678</v>
      </c>
      <c r="S54" s="157"/>
      <c r="T54" s="209" t="s">
        <v>337</v>
      </c>
      <c r="U54" s="210" t="s">
        <v>338</v>
      </c>
      <c r="V54" s="213">
        <v>0.10100000000000001</v>
      </c>
      <c r="W54" s="212" t="s">
        <v>339</v>
      </c>
      <c r="X54" s="157"/>
    </row>
    <row r="55" spans="1:26" ht="16.5" customHeight="1" thickBot="1" x14ac:dyDescent="0.2">
      <c r="A55" s="157"/>
      <c r="B55" s="193" t="s">
        <v>347</v>
      </c>
      <c r="C55" s="194">
        <v>159</v>
      </c>
      <c r="D55" s="195">
        <f t="shared" si="20"/>
        <v>150</v>
      </c>
      <c r="E55" s="196">
        <v>20</v>
      </c>
      <c r="F55" s="197">
        <f>43</f>
        <v>43</v>
      </c>
      <c r="G55" s="198">
        <f t="shared" si="12"/>
        <v>62.005614203901743</v>
      </c>
      <c r="H55" s="198">
        <f t="shared" si="13"/>
        <v>67.409153568076192</v>
      </c>
      <c r="I55" s="198">
        <v>0</v>
      </c>
      <c r="J55" s="198">
        <f t="shared" si="14"/>
        <v>62.005614203901743</v>
      </c>
      <c r="K55" s="198">
        <f t="shared" si="15"/>
        <v>67.409153568076192</v>
      </c>
      <c r="L55" s="199">
        <v>6070</v>
      </c>
      <c r="M55" s="200">
        <f t="shared" si="22"/>
        <v>647</v>
      </c>
      <c r="N55" s="201">
        <v>0.39</v>
      </c>
      <c r="O55" s="202">
        <v>0.1</v>
      </c>
      <c r="P55" s="194">
        <f t="shared" si="16"/>
        <v>420</v>
      </c>
      <c r="Q55" s="203">
        <f t="shared" si="17"/>
        <v>876.65050298462859</v>
      </c>
      <c r="R55" s="204">
        <f t="shared" si="18"/>
        <v>618.67042598323235</v>
      </c>
      <c r="S55" s="157"/>
      <c r="T55" s="214" t="s">
        <v>134</v>
      </c>
      <c r="U55" s="215" t="s">
        <v>348</v>
      </c>
      <c r="V55" s="216">
        <f>ROUNDUP(V52/V53*V54,0)</f>
        <v>1744</v>
      </c>
      <c r="W55" s="217" t="s">
        <v>342</v>
      </c>
      <c r="X55" s="157"/>
      <c r="Z55">
        <f t="shared" ref="Z55:Z56" si="23">V55*4</f>
        <v>6976</v>
      </c>
    </row>
    <row r="56" spans="1:26" ht="16.5" customHeight="1" thickTop="1" x14ac:dyDescent="0.15">
      <c r="A56" s="157"/>
      <c r="B56" s="193" t="s">
        <v>349</v>
      </c>
      <c r="C56" s="194">
        <v>159</v>
      </c>
      <c r="D56" s="195">
        <f t="shared" si="20"/>
        <v>150</v>
      </c>
      <c r="E56" s="196">
        <v>20</v>
      </c>
      <c r="F56" s="197">
        <f>43</f>
        <v>43</v>
      </c>
      <c r="G56" s="198">
        <f t="shared" si="12"/>
        <v>62.005614203901743</v>
      </c>
      <c r="H56" s="198">
        <f t="shared" si="13"/>
        <v>67.409153568076192</v>
      </c>
      <c r="I56" s="198">
        <v>0</v>
      </c>
      <c r="J56" s="198">
        <f t="shared" si="14"/>
        <v>62.005614203901743</v>
      </c>
      <c r="K56" s="198">
        <f t="shared" si="15"/>
        <v>67.409153568076192</v>
      </c>
      <c r="L56" s="199">
        <v>6070</v>
      </c>
      <c r="M56" s="200">
        <f t="shared" si="22"/>
        <v>647</v>
      </c>
      <c r="N56" s="201">
        <v>0.39</v>
      </c>
      <c r="O56" s="202">
        <v>0.1</v>
      </c>
      <c r="P56" s="194">
        <f t="shared" si="16"/>
        <v>420</v>
      </c>
      <c r="Q56" s="203">
        <f t="shared" si="17"/>
        <v>876.65050298462859</v>
      </c>
      <c r="R56" s="204">
        <f t="shared" si="18"/>
        <v>618.67042598323235</v>
      </c>
      <c r="S56" s="157"/>
      <c r="T56" s="222" t="s">
        <v>135</v>
      </c>
      <c r="U56" s="223" t="s">
        <v>350</v>
      </c>
      <c r="V56" s="224">
        <f>V51-V55</f>
        <v>761</v>
      </c>
      <c r="W56" s="225" t="s">
        <v>351</v>
      </c>
      <c r="X56" s="157"/>
      <c r="Z56">
        <f t="shared" si="23"/>
        <v>3044</v>
      </c>
    </row>
    <row r="57" spans="1:26" ht="16.5" customHeight="1" x14ac:dyDescent="0.15">
      <c r="A57" s="157"/>
      <c r="B57" s="193" t="s">
        <v>352</v>
      </c>
      <c r="C57" s="194">
        <v>159</v>
      </c>
      <c r="D57" s="195">
        <f t="shared" si="20"/>
        <v>150</v>
      </c>
      <c r="E57" s="196">
        <v>20</v>
      </c>
      <c r="F57" s="197">
        <f>43</f>
        <v>43</v>
      </c>
      <c r="G57" s="198">
        <f t="shared" si="12"/>
        <v>62.005614203901743</v>
      </c>
      <c r="H57" s="198">
        <f t="shared" si="13"/>
        <v>67.409153568076192</v>
      </c>
      <c r="I57" s="198">
        <v>0</v>
      </c>
      <c r="J57" s="198">
        <f t="shared" si="14"/>
        <v>62.005614203901743</v>
      </c>
      <c r="K57" s="198">
        <f t="shared" si="15"/>
        <v>67.409153568076192</v>
      </c>
      <c r="L57" s="199">
        <v>6070</v>
      </c>
      <c r="M57" s="200">
        <f t="shared" si="22"/>
        <v>647</v>
      </c>
      <c r="N57" s="201">
        <v>0.39</v>
      </c>
      <c r="O57" s="202">
        <v>0.1</v>
      </c>
      <c r="P57" s="194">
        <f t="shared" si="16"/>
        <v>420</v>
      </c>
      <c r="Q57" s="203">
        <f t="shared" si="17"/>
        <v>876.65050298462859</v>
      </c>
      <c r="R57" s="204">
        <f t="shared" si="18"/>
        <v>618.67042598323235</v>
      </c>
      <c r="S57" s="157"/>
      <c r="T57" s="157"/>
      <c r="U57" s="161"/>
      <c r="V57" s="158"/>
      <c r="W57" s="161"/>
      <c r="X57" s="157"/>
    </row>
    <row r="58" spans="1:26" ht="16.5" customHeight="1" x14ac:dyDescent="0.15">
      <c r="A58" s="157"/>
      <c r="B58" s="193" t="s">
        <v>353</v>
      </c>
      <c r="C58" s="194">
        <v>159</v>
      </c>
      <c r="D58" s="195">
        <f t="shared" si="20"/>
        <v>150</v>
      </c>
      <c r="E58" s="196">
        <v>20</v>
      </c>
      <c r="F58" s="197">
        <f>43</f>
        <v>43</v>
      </c>
      <c r="G58" s="198">
        <f t="shared" si="12"/>
        <v>62.005614203901743</v>
      </c>
      <c r="H58" s="198">
        <f t="shared" si="13"/>
        <v>67.409153568076192</v>
      </c>
      <c r="I58" s="198">
        <v>0</v>
      </c>
      <c r="J58" s="198">
        <f t="shared" si="14"/>
        <v>62.005614203901743</v>
      </c>
      <c r="K58" s="198">
        <f t="shared" si="15"/>
        <v>67.409153568076192</v>
      </c>
      <c r="L58" s="199">
        <v>6070</v>
      </c>
      <c r="M58" s="200">
        <f t="shared" si="22"/>
        <v>647</v>
      </c>
      <c r="N58" s="201">
        <v>0.39</v>
      </c>
      <c r="O58" s="202">
        <v>0.1</v>
      </c>
      <c r="P58" s="194">
        <f t="shared" si="16"/>
        <v>420</v>
      </c>
      <c r="Q58" s="203">
        <f t="shared" si="17"/>
        <v>876.65050298462859</v>
      </c>
      <c r="R58" s="204">
        <f t="shared" si="18"/>
        <v>618.67042598323235</v>
      </c>
      <c r="S58" s="157"/>
      <c r="T58" s="157"/>
      <c r="U58" s="161"/>
      <c r="V58" s="158"/>
      <c r="W58" s="161"/>
      <c r="X58" s="157"/>
    </row>
    <row r="59" spans="1:26" ht="16.5" customHeight="1" x14ac:dyDescent="0.15">
      <c r="A59" s="157"/>
      <c r="B59" s="226" t="s">
        <v>354</v>
      </c>
      <c r="C59" s="227">
        <v>273</v>
      </c>
      <c r="D59" s="228">
        <f t="shared" si="20"/>
        <v>150</v>
      </c>
      <c r="E59" s="229">
        <v>20</v>
      </c>
      <c r="F59" s="230">
        <v>200</v>
      </c>
      <c r="G59" s="231">
        <f t="shared" si="12"/>
        <v>360.02651810139025</v>
      </c>
      <c r="H59" s="231">
        <f t="shared" si="13"/>
        <v>385.15925933010863</v>
      </c>
      <c r="I59" s="231">
        <v>0</v>
      </c>
      <c r="J59" s="231">
        <f t="shared" si="14"/>
        <v>360.02651810139025</v>
      </c>
      <c r="K59" s="231">
        <f t="shared" si="15"/>
        <v>385.15925933010863</v>
      </c>
      <c r="L59" s="232">
        <f>L58</f>
        <v>6070</v>
      </c>
      <c r="M59" s="233">
        <f>M58</f>
        <v>647</v>
      </c>
      <c r="N59" s="234">
        <v>0.39</v>
      </c>
      <c r="O59" s="235">
        <v>0.1</v>
      </c>
      <c r="P59" s="236">
        <f t="shared" si="16"/>
        <v>420</v>
      </c>
      <c r="Q59" s="237">
        <f t="shared" si="17"/>
        <v>5090.1427593878725</v>
      </c>
      <c r="R59" s="238">
        <f t="shared" si="18"/>
        <v>3534.9300566502443</v>
      </c>
      <c r="S59" s="157"/>
      <c r="T59" s="157"/>
      <c r="U59" s="161"/>
      <c r="V59" s="158"/>
      <c r="W59" s="161"/>
      <c r="X59" s="157"/>
    </row>
    <row r="60" spans="1:26" ht="15" x14ac:dyDescent="0.15">
      <c r="A60" s="157"/>
      <c r="B60" s="157"/>
      <c r="C60" s="158"/>
      <c r="D60" s="158"/>
      <c r="E60" s="158"/>
      <c r="F60" s="159"/>
      <c r="G60" s="160"/>
      <c r="H60" s="160"/>
      <c r="I60" s="157" t="s">
        <v>128</v>
      </c>
      <c r="J60" s="239">
        <f>SUM(J48:J59)</f>
        <v>2208.3668478776772</v>
      </c>
      <c r="K60" s="239">
        <f>SUM(K48:K59)</f>
        <v>2366.8287813247462</v>
      </c>
      <c r="L60" s="157"/>
      <c r="M60" s="157"/>
      <c r="N60" s="157"/>
      <c r="O60" s="157"/>
      <c r="P60" s="157" t="s">
        <v>128</v>
      </c>
      <c r="Q60" s="239">
        <f>SUM(Q48:Q59)</f>
        <v>24803.742545742058</v>
      </c>
      <c r="R60" s="239">
        <f>SUM(R48:R59)</f>
        <v>17264.817413741548</v>
      </c>
      <c r="S60" s="157"/>
      <c r="T60" s="157"/>
      <c r="U60" s="161"/>
      <c r="V60" s="158"/>
      <c r="W60" s="161"/>
      <c r="X60" s="157"/>
    </row>
    <row r="61" spans="1:26" ht="15" x14ac:dyDescent="0.15">
      <c r="A61" s="157"/>
      <c r="B61" s="157"/>
      <c r="C61" s="158"/>
      <c r="D61" s="158"/>
      <c r="E61" s="158"/>
      <c r="F61" s="159"/>
      <c r="G61" s="160"/>
      <c r="H61" s="160"/>
      <c r="I61" s="160"/>
      <c r="J61" s="160"/>
      <c r="K61" s="160"/>
      <c r="L61" s="157"/>
      <c r="M61" s="157"/>
      <c r="N61" s="157"/>
      <c r="O61" s="157"/>
      <c r="P61" s="157"/>
      <c r="Q61" s="157"/>
      <c r="R61" s="157"/>
      <c r="S61" s="157"/>
      <c r="T61" s="157"/>
      <c r="U61" s="161"/>
      <c r="V61" s="158"/>
      <c r="W61" s="161"/>
      <c r="X61" s="157"/>
    </row>
    <row r="62" spans="1:26" ht="15" x14ac:dyDescent="0.15">
      <c r="A62" s="157"/>
      <c r="B62" s="157" t="s">
        <v>356</v>
      </c>
      <c r="C62" s="158"/>
      <c r="D62" s="158"/>
      <c r="E62" s="158"/>
      <c r="F62" s="159"/>
      <c r="G62" s="160"/>
      <c r="H62" s="160"/>
      <c r="I62" s="160"/>
      <c r="J62" s="160"/>
      <c r="K62" s="160"/>
      <c r="L62" s="157"/>
      <c r="M62" s="157"/>
      <c r="N62" s="157"/>
      <c r="O62" s="157"/>
      <c r="P62" s="157"/>
      <c r="Q62" s="157"/>
      <c r="R62" s="157"/>
      <c r="S62" s="157"/>
      <c r="T62" s="157"/>
      <c r="U62" s="161"/>
      <c r="V62" s="158"/>
      <c r="W62" s="161"/>
      <c r="X62" s="157"/>
    </row>
    <row r="63" spans="1:26" ht="30" x14ac:dyDescent="0.15">
      <c r="A63" s="157"/>
      <c r="B63" s="157"/>
      <c r="C63" s="158"/>
      <c r="D63" s="158"/>
      <c r="E63" s="158"/>
      <c r="F63" s="159"/>
      <c r="G63" s="160"/>
      <c r="H63" s="162"/>
      <c r="I63" s="162" t="s">
        <v>130</v>
      </c>
      <c r="J63" s="160"/>
      <c r="K63" s="160"/>
      <c r="L63" s="162" t="s">
        <v>130</v>
      </c>
      <c r="M63" s="157"/>
      <c r="N63" s="157"/>
      <c r="O63" s="162" t="s">
        <v>130</v>
      </c>
      <c r="P63" s="157"/>
      <c r="Q63" s="157"/>
      <c r="R63" s="157"/>
      <c r="S63" s="157"/>
      <c r="T63" s="157"/>
      <c r="U63" s="161"/>
      <c r="V63" s="158"/>
      <c r="W63" s="161"/>
      <c r="X63" s="157"/>
    </row>
    <row r="64" spans="1:26" ht="15" x14ac:dyDescent="0.15">
      <c r="A64" s="157"/>
      <c r="B64" s="157"/>
      <c r="C64" s="158"/>
      <c r="D64" s="158"/>
      <c r="E64" s="158"/>
      <c r="F64" s="159"/>
      <c r="G64" s="160"/>
      <c r="H64" s="161"/>
      <c r="I64" s="161" t="s">
        <v>129</v>
      </c>
      <c r="J64" s="160"/>
      <c r="K64" s="160"/>
      <c r="L64" s="161" t="s">
        <v>129</v>
      </c>
      <c r="M64" s="157"/>
      <c r="N64" s="157"/>
      <c r="O64" s="161" t="s">
        <v>129</v>
      </c>
      <c r="P64" s="157"/>
      <c r="Q64" s="157"/>
      <c r="R64" s="157"/>
      <c r="S64" s="157"/>
      <c r="T64" s="157"/>
      <c r="U64" s="161"/>
      <c r="V64" s="158"/>
      <c r="W64" s="161"/>
      <c r="X64" s="157"/>
    </row>
    <row r="65" spans="1:24" ht="150" x14ac:dyDescent="0.15">
      <c r="A65" s="157"/>
      <c r="B65" s="315" t="s">
        <v>110</v>
      </c>
      <c r="C65" s="163" t="s">
        <v>113</v>
      </c>
      <c r="D65" s="164" t="s">
        <v>112</v>
      </c>
      <c r="E65" s="165" t="s">
        <v>114</v>
      </c>
      <c r="F65" s="166" t="s">
        <v>115</v>
      </c>
      <c r="G65" s="167" t="s">
        <v>120</v>
      </c>
      <c r="H65" s="167" t="s">
        <v>119</v>
      </c>
      <c r="I65" s="167" t="s">
        <v>121</v>
      </c>
      <c r="J65" s="167" t="s">
        <v>313</v>
      </c>
      <c r="K65" s="167" t="s">
        <v>314</v>
      </c>
      <c r="L65" s="168" t="s">
        <v>384</v>
      </c>
      <c r="M65" s="168" t="s">
        <v>296</v>
      </c>
      <c r="N65" s="168" t="s">
        <v>123</v>
      </c>
      <c r="O65" s="169" t="s">
        <v>122</v>
      </c>
      <c r="P65" s="170" t="s">
        <v>295</v>
      </c>
      <c r="Q65" s="171" t="s">
        <v>357</v>
      </c>
      <c r="R65" s="172" t="s">
        <v>298</v>
      </c>
      <c r="S65" s="157"/>
      <c r="T65" s="157"/>
      <c r="U65" s="161"/>
      <c r="V65" s="158"/>
      <c r="W65" s="161"/>
      <c r="X65" s="157"/>
    </row>
    <row r="66" spans="1:24" ht="16.5" x14ac:dyDescent="0.15">
      <c r="A66" s="157"/>
      <c r="B66" s="316"/>
      <c r="C66" s="173" t="s">
        <v>316</v>
      </c>
      <c r="D66" s="174" t="s">
        <v>317</v>
      </c>
      <c r="E66" s="175" t="s">
        <v>318</v>
      </c>
      <c r="F66" s="176" t="s">
        <v>319</v>
      </c>
      <c r="G66" s="177" t="s">
        <v>320</v>
      </c>
      <c r="H66" s="177" t="s">
        <v>321</v>
      </c>
      <c r="I66" s="177" t="s">
        <v>322</v>
      </c>
      <c r="J66" s="177" t="s">
        <v>323</v>
      </c>
      <c r="K66" s="177" t="s">
        <v>324</v>
      </c>
      <c r="L66" s="178" t="s">
        <v>385</v>
      </c>
      <c r="M66" s="178" t="s">
        <v>325</v>
      </c>
      <c r="N66" s="178" t="s">
        <v>326</v>
      </c>
      <c r="O66" s="179" t="s">
        <v>327</v>
      </c>
      <c r="P66" s="180" t="s">
        <v>328</v>
      </c>
      <c r="Q66" s="181" t="s">
        <v>329</v>
      </c>
      <c r="R66" s="182" t="s">
        <v>329</v>
      </c>
      <c r="S66" s="157"/>
      <c r="T66" s="157"/>
      <c r="U66" s="161"/>
      <c r="V66" s="158"/>
      <c r="W66" s="161"/>
      <c r="X66" s="157"/>
    </row>
    <row r="67" spans="1:24" ht="18.75" thickBot="1" x14ac:dyDescent="0.2">
      <c r="A67" s="157"/>
      <c r="B67" s="317"/>
      <c r="C67" s="183" t="s">
        <v>107</v>
      </c>
      <c r="D67" s="184" t="s">
        <v>107</v>
      </c>
      <c r="E67" s="185" t="s">
        <v>107</v>
      </c>
      <c r="F67" s="186" t="s">
        <v>116</v>
      </c>
      <c r="G67" s="187" t="s">
        <v>330</v>
      </c>
      <c r="H67" s="187" t="s">
        <v>330</v>
      </c>
      <c r="I67" s="187" t="s">
        <v>330</v>
      </c>
      <c r="J67" s="187" t="s">
        <v>330</v>
      </c>
      <c r="K67" s="187" t="s">
        <v>330</v>
      </c>
      <c r="L67" s="188" t="s">
        <v>108</v>
      </c>
      <c r="M67" s="188" t="s">
        <v>331</v>
      </c>
      <c r="N67" s="188" t="s">
        <v>332</v>
      </c>
      <c r="O67" s="189" t="s">
        <v>332</v>
      </c>
      <c r="P67" s="190" t="s">
        <v>331</v>
      </c>
      <c r="Q67" s="191" t="s">
        <v>109</v>
      </c>
      <c r="R67" s="192" t="s">
        <v>109</v>
      </c>
      <c r="S67" s="157"/>
      <c r="T67" s="157"/>
      <c r="U67" s="161"/>
      <c r="V67" s="158"/>
      <c r="W67" s="161"/>
      <c r="X67" s="157"/>
    </row>
    <row r="68" spans="1:24" ht="16.5" customHeight="1" thickTop="1" x14ac:dyDescent="0.15">
      <c r="A68" s="157"/>
      <c r="B68" s="193" t="s">
        <v>333</v>
      </c>
      <c r="C68" s="194">
        <v>273</v>
      </c>
      <c r="D68" s="195">
        <v>150</v>
      </c>
      <c r="E68" s="196">
        <v>40</v>
      </c>
      <c r="F68" s="197">
        <v>127</v>
      </c>
      <c r="G68" s="198">
        <f>(C68+2*D68)*F68*PI()/1000</f>
        <v>228.61683899438282</v>
      </c>
      <c r="H68" s="198">
        <f>(C68+2*D68+2*E68)*F68*PI()/1000</f>
        <v>260.53542035485515</v>
      </c>
      <c r="I68" s="198">
        <v>0</v>
      </c>
      <c r="J68" s="198">
        <f>G68*(1-I68/H68)</f>
        <v>228.61683899438282</v>
      </c>
      <c r="K68" s="198">
        <f>H68*(1-I68/H68)</f>
        <v>260.53542035485515</v>
      </c>
      <c r="L68" s="199">
        <v>4348</v>
      </c>
      <c r="M68" s="200">
        <f>M28</f>
        <v>647</v>
      </c>
      <c r="N68" s="201">
        <v>0.63</v>
      </c>
      <c r="O68" s="202">
        <v>0.1</v>
      </c>
      <c r="P68" s="194">
        <f>ROUNDUP(M68*(1-N68*(1-O68)),0)</f>
        <v>281</v>
      </c>
      <c r="Q68" s="203">
        <f>J68*M68*3600*L68/1000000000</f>
        <v>2315.2853963450953</v>
      </c>
      <c r="R68" s="204">
        <f>K68*P68*3600*L68/1000000000</f>
        <v>1145.9485805922639</v>
      </c>
      <c r="S68" s="157"/>
      <c r="T68" s="205" t="s">
        <v>300</v>
      </c>
      <c r="U68" s="206" t="s">
        <v>334</v>
      </c>
      <c r="V68" s="207">
        <f>Q80</f>
        <v>24803.742545742058</v>
      </c>
      <c r="W68" s="208" t="s">
        <v>132</v>
      </c>
      <c r="X68" s="157"/>
    </row>
    <row r="69" spans="1:24" ht="16.5" customHeight="1" x14ac:dyDescent="0.15">
      <c r="A69" s="157"/>
      <c r="B69" s="193" t="s">
        <v>335</v>
      </c>
      <c r="C69" s="194">
        <f>C68</f>
        <v>273</v>
      </c>
      <c r="D69" s="195">
        <f>D68</f>
        <v>150</v>
      </c>
      <c r="E69" s="196">
        <v>40</v>
      </c>
      <c r="F69" s="197">
        <f>F68</f>
        <v>127</v>
      </c>
      <c r="G69" s="198">
        <f t="shared" ref="G69:G79" si="24">(C69+2*D69)*F69*PI()/1000</f>
        <v>228.61683899438282</v>
      </c>
      <c r="H69" s="198">
        <f t="shared" ref="H69:H79" si="25">(C69+2*D69+2*E69)*F69*PI()/1000</f>
        <v>260.53542035485515</v>
      </c>
      <c r="I69" s="198">
        <v>0</v>
      </c>
      <c r="J69" s="198">
        <f t="shared" ref="J69:J79" si="26">G69*(1-I69/H69)</f>
        <v>228.61683899438282</v>
      </c>
      <c r="K69" s="198">
        <f t="shared" ref="K69:K79" si="27">H69*(1-I69/H69)</f>
        <v>260.53542035485515</v>
      </c>
      <c r="L69" s="199">
        <v>4348</v>
      </c>
      <c r="M69" s="200">
        <f>M68</f>
        <v>647</v>
      </c>
      <c r="N69" s="201">
        <v>0.63</v>
      </c>
      <c r="O69" s="202">
        <v>0.1</v>
      </c>
      <c r="P69" s="194">
        <f t="shared" ref="P69:P79" si="28">ROUNDUP(M69*(1-N69*(1-O69)),0)</f>
        <v>281</v>
      </c>
      <c r="Q69" s="203">
        <f t="shared" ref="Q69:Q79" si="29">J69*M69*3600*L69/1000000000</f>
        <v>2315.2853963450953</v>
      </c>
      <c r="R69" s="204">
        <f t="shared" ref="R69:R79" si="30">K69*P69*3600*L69/1000000000</f>
        <v>1145.9485805922639</v>
      </c>
      <c r="S69" s="157"/>
      <c r="T69" s="209" t="s">
        <v>131</v>
      </c>
      <c r="U69" s="210" t="s">
        <v>358</v>
      </c>
      <c r="V69" s="211">
        <v>1</v>
      </c>
      <c r="W69" s="212" t="s">
        <v>332</v>
      </c>
      <c r="X69" s="157"/>
    </row>
    <row r="70" spans="1:24" ht="16.5" customHeight="1" x14ac:dyDescent="0.15">
      <c r="A70" s="157"/>
      <c r="B70" s="193" t="s">
        <v>336</v>
      </c>
      <c r="C70" s="194">
        <f t="shared" ref="C70:C74" si="31">C69</f>
        <v>273</v>
      </c>
      <c r="D70" s="195">
        <f t="shared" ref="D70:D79" si="32">D69</f>
        <v>150</v>
      </c>
      <c r="E70" s="196">
        <v>40</v>
      </c>
      <c r="F70" s="197">
        <f t="shared" ref="F70:F74" si="33">F69</f>
        <v>127</v>
      </c>
      <c r="G70" s="198">
        <f t="shared" si="24"/>
        <v>228.61683899438282</v>
      </c>
      <c r="H70" s="198">
        <f t="shared" si="25"/>
        <v>260.53542035485515</v>
      </c>
      <c r="I70" s="198">
        <v>0</v>
      </c>
      <c r="J70" s="198">
        <f t="shared" si="26"/>
        <v>228.61683899438282</v>
      </c>
      <c r="K70" s="198">
        <f t="shared" si="27"/>
        <v>260.53542035485515</v>
      </c>
      <c r="L70" s="199">
        <v>4348</v>
      </c>
      <c r="M70" s="200">
        <f t="shared" ref="M70:M78" si="34">M69</f>
        <v>647</v>
      </c>
      <c r="N70" s="201">
        <v>0.63</v>
      </c>
      <c r="O70" s="202">
        <v>0.1</v>
      </c>
      <c r="P70" s="194">
        <f t="shared" si="28"/>
        <v>281</v>
      </c>
      <c r="Q70" s="203">
        <f t="shared" si="29"/>
        <v>2315.2853963450953</v>
      </c>
      <c r="R70" s="204">
        <f t="shared" si="30"/>
        <v>1145.9485805922639</v>
      </c>
      <c r="S70" s="157"/>
      <c r="T70" s="209" t="s">
        <v>337</v>
      </c>
      <c r="U70" s="210" t="s">
        <v>338</v>
      </c>
      <c r="V70" s="213">
        <v>0.10100000000000001</v>
      </c>
      <c r="W70" s="212" t="s">
        <v>339</v>
      </c>
      <c r="X70" s="157"/>
    </row>
    <row r="71" spans="1:24" ht="16.5" customHeight="1" thickBot="1" x14ac:dyDescent="0.2">
      <c r="A71" s="157"/>
      <c r="B71" s="193" t="s">
        <v>340</v>
      </c>
      <c r="C71" s="194">
        <f t="shared" si="31"/>
        <v>273</v>
      </c>
      <c r="D71" s="195">
        <f t="shared" si="32"/>
        <v>150</v>
      </c>
      <c r="E71" s="196">
        <v>40</v>
      </c>
      <c r="F71" s="197">
        <f t="shared" si="33"/>
        <v>127</v>
      </c>
      <c r="G71" s="198">
        <f t="shared" si="24"/>
        <v>228.61683899438282</v>
      </c>
      <c r="H71" s="198">
        <f t="shared" si="25"/>
        <v>260.53542035485515</v>
      </c>
      <c r="I71" s="198">
        <v>0</v>
      </c>
      <c r="J71" s="198">
        <f t="shared" si="26"/>
        <v>228.61683899438282</v>
      </c>
      <c r="K71" s="198">
        <f t="shared" si="27"/>
        <v>260.53542035485515</v>
      </c>
      <c r="L71" s="199">
        <v>4348</v>
      </c>
      <c r="M71" s="200">
        <f t="shared" si="34"/>
        <v>647</v>
      </c>
      <c r="N71" s="201">
        <v>0.63</v>
      </c>
      <c r="O71" s="202">
        <v>0.1</v>
      </c>
      <c r="P71" s="194">
        <f t="shared" si="28"/>
        <v>281</v>
      </c>
      <c r="Q71" s="203">
        <f t="shared" si="29"/>
        <v>2315.2853963450953</v>
      </c>
      <c r="R71" s="204">
        <f t="shared" si="30"/>
        <v>1145.9485805922639</v>
      </c>
      <c r="S71" s="157"/>
      <c r="T71" s="214" t="s">
        <v>133</v>
      </c>
      <c r="U71" s="215" t="s">
        <v>341</v>
      </c>
      <c r="V71" s="216">
        <f>ROUNDDOWN(V68/V69*V70,0)</f>
        <v>2505</v>
      </c>
      <c r="W71" s="217" t="s">
        <v>342</v>
      </c>
      <c r="X71" s="157"/>
    </row>
    <row r="72" spans="1:24" ht="16.5" customHeight="1" thickTop="1" x14ac:dyDescent="0.15">
      <c r="A72" s="157"/>
      <c r="B72" s="193" t="s">
        <v>343</v>
      </c>
      <c r="C72" s="194">
        <f t="shared" si="31"/>
        <v>273</v>
      </c>
      <c r="D72" s="195">
        <f t="shared" si="32"/>
        <v>150</v>
      </c>
      <c r="E72" s="196">
        <v>40</v>
      </c>
      <c r="F72" s="197">
        <f t="shared" si="33"/>
        <v>127</v>
      </c>
      <c r="G72" s="198">
        <f t="shared" si="24"/>
        <v>228.61683899438282</v>
      </c>
      <c r="H72" s="198">
        <f t="shared" si="25"/>
        <v>260.53542035485515</v>
      </c>
      <c r="I72" s="198">
        <v>0</v>
      </c>
      <c r="J72" s="198">
        <f t="shared" si="26"/>
        <v>228.61683899438282</v>
      </c>
      <c r="K72" s="198">
        <f t="shared" si="27"/>
        <v>260.53542035485515</v>
      </c>
      <c r="L72" s="199">
        <v>4348</v>
      </c>
      <c r="M72" s="200">
        <f t="shared" si="34"/>
        <v>647</v>
      </c>
      <c r="N72" s="201">
        <v>0.63</v>
      </c>
      <c r="O72" s="202">
        <v>0.1</v>
      </c>
      <c r="P72" s="194">
        <f t="shared" si="28"/>
        <v>281</v>
      </c>
      <c r="Q72" s="203">
        <f t="shared" si="29"/>
        <v>2315.2853963450953</v>
      </c>
      <c r="R72" s="204">
        <f t="shared" si="30"/>
        <v>1145.9485805922639</v>
      </c>
      <c r="S72" s="157"/>
      <c r="T72" s="218" t="s">
        <v>299</v>
      </c>
      <c r="U72" s="219" t="s">
        <v>344</v>
      </c>
      <c r="V72" s="220">
        <f>R80</f>
        <v>12329.401721615301</v>
      </c>
      <c r="W72" s="221" t="s">
        <v>132</v>
      </c>
      <c r="X72" s="157"/>
    </row>
    <row r="73" spans="1:24" ht="16.5" customHeight="1" x14ac:dyDescent="0.15">
      <c r="A73" s="157"/>
      <c r="B73" s="193" t="s">
        <v>345</v>
      </c>
      <c r="C73" s="194">
        <f t="shared" si="31"/>
        <v>273</v>
      </c>
      <c r="D73" s="195">
        <f t="shared" si="32"/>
        <v>150</v>
      </c>
      <c r="E73" s="196">
        <v>40</v>
      </c>
      <c r="F73" s="197">
        <f t="shared" si="33"/>
        <v>127</v>
      </c>
      <c r="G73" s="198">
        <f t="shared" si="24"/>
        <v>228.61683899438282</v>
      </c>
      <c r="H73" s="198">
        <f t="shared" si="25"/>
        <v>260.53542035485515</v>
      </c>
      <c r="I73" s="198">
        <v>0</v>
      </c>
      <c r="J73" s="198">
        <f t="shared" si="26"/>
        <v>228.61683899438282</v>
      </c>
      <c r="K73" s="198">
        <f t="shared" si="27"/>
        <v>260.53542035485515</v>
      </c>
      <c r="L73" s="199">
        <v>4348</v>
      </c>
      <c r="M73" s="200">
        <f t="shared" si="34"/>
        <v>647</v>
      </c>
      <c r="N73" s="201">
        <v>0.63</v>
      </c>
      <c r="O73" s="202">
        <v>0.1</v>
      </c>
      <c r="P73" s="194">
        <f t="shared" si="28"/>
        <v>281</v>
      </c>
      <c r="Q73" s="203">
        <f t="shared" si="29"/>
        <v>2315.2853963450953</v>
      </c>
      <c r="R73" s="204">
        <f t="shared" si="30"/>
        <v>1145.9485805922639</v>
      </c>
      <c r="S73" s="157"/>
      <c r="T73" s="209" t="s">
        <v>131</v>
      </c>
      <c r="U73" s="210" t="s">
        <v>358</v>
      </c>
      <c r="V73" s="211">
        <v>1</v>
      </c>
      <c r="W73" s="212" t="s">
        <v>332</v>
      </c>
      <c r="X73" s="157"/>
    </row>
    <row r="74" spans="1:24" ht="16.5" customHeight="1" x14ac:dyDescent="0.15">
      <c r="A74" s="157"/>
      <c r="B74" s="193" t="s">
        <v>346</v>
      </c>
      <c r="C74" s="194">
        <f t="shared" si="31"/>
        <v>273</v>
      </c>
      <c r="D74" s="195">
        <f t="shared" si="32"/>
        <v>150</v>
      </c>
      <c r="E74" s="196">
        <v>40</v>
      </c>
      <c r="F74" s="197">
        <f t="shared" si="33"/>
        <v>127</v>
      </c>
      <c r="G74" s="198">
        <f t="shared" si="24"/>
        <v>228.61683899438282</v>
      </c>
      <c r="H74" s="198">
        <f t="shared" si="25"/>
        <v>260.53542035485515</v>
      </c>
      <c r="I74" s="198">
        <v>0</v>
      </c>
      <c r="J74" s="198">
        <f t="shared" si="26"/>
        <v>228.61683899438282</v>
      </c>
      <c r="K74" s="198">
        <f t="shared" si="27"/>
        <v>260.53542035485515</v>
      </c>
      <c r="L74" s="199">
        <v>4348</v>
      </c>
      <c r="M74" s="200">
        <f t="shared" si="34"/>
        <v>647</v>
      </c>
      <c r="N74" s="201">
        <v>0.63</v>
      </c>
      <c r="O74" s="202">
        <v>0.1</v>
      </c>
      <c r="P74" s="194">
        <f t="shared" si="28"/>
        <v>281</v>
      </c>
      <c r="Q74" s="203">
        <f t="shared" si="29"/>
        <v>2315.2853963450953</v>
      </c>
      <c r="R74" s="204">
        <f t="shared" si="30"/>
        <v>1145.9485805922639</v>
      </c>
      <c r="S74" s="157"/>
      <c r="T74" s="209" t="s">
        <v>337</v>
      </c>
      <c r="U74" s="210" t="s">
        <v>338</v>
      </c>
      <c r="V74" s="213">
        <v>0.10100000000000001</v>
      </c>
      <c r="W74" s="212" t="s">
        <v>339</v>
      </c>
      <c r="X74" s="157"/>
    </row>
    <row r="75" spans="1:24" ht="16.5" customHeight="1" thickBot="1" x14ac:dyDescent="0.2">
      <c r="A75" s="157"/>
      <c r="B75" s="193" t="s">
        <v>347</v>
      </c>
      <c r="C75" s="194">
        <v>159</v>
      </c>
      <c r="D75" s="195">
        <f t="shared" si="32"/>
        <v>150</v>
      </c>
      <c r="E75" s="196">
        <v>40</v>
      </c>
      <c r="F75" s="197">
        <f>43</f>
        <v>43</v>
      </c>
      <c r="G75" s="198">
        <f t="shared" si="24"/>
        <v>62.005614203901743</v>
      </c>
      <c r="H75" s="198">
        <f t="shared" si="25"/>
        <v>72.812692932250627</v>
      </c>
      <c r="I75" s="198">
        <v>0</v>
      </c>
      <c r="J75" s="198">
        <f t="shared" si="26"/>
        <v>62.005614203901743</v>
      </c>
      <c r="K75" s="198">
        <f t="shared" si="27"/>
        <v>72.812692932250627</v>
      </c>
      <c r="L75" s="199">
        <v>6070</v>
      </c>
      <c r="M75" s="200">
        <f t="shared" si="34"/>
        <v>647</v>
      </c>
      <c r="N75" s="201">
        <v>0.63</v>
      </c>
      <c r="O75" s="202">
        <v>0.1</v>
      </c>
      <c r="P75" s="194">
        <f t="shared" si="28"/>
        <v>281</v>
      </c>
      <c r="Q75" s="203">
        <f t="shared" si="29"/>
        <v>876.65050298462859</v>
      </c>
      <c r="R75" s="204">
        <f t="shared" si="30"/>
        <v>447.09993343350698</v>
      </c>
      <c r="S75" s="157"/>
      <c r="T75" s="214" t="s">
        <v>134</v>
      </c>
      <c r="U75" s="215" t="s">
        <v>348</v>
      </c>
      <c r="V75" s="216">
        <f>ROUNDUP(V72/V73*V74,0)</f>
        <v>1246</v>
      </c>
      <c r="W75" s="217" t="s">
        <v>342</v>
      </c>
      <c r="X75" s="157"/>
    </row>
    <row r="76" spans="1:24" ht="16.5" customHeight="1" thickTop="1" x14ac:dyDescent="0.15">
      <c r="A76" s="157"/>
      <c r="B76" s="193" t="s">
        <v>349</v>
      </c>
      <c r="C76" s="194">
        <v>159</v>
      </c>
      <c r="D76" s="195">
        <f t="shared" si="32"/>
        <v>150</v>
      </c>
      <c r="E76" s="196">
        <v>40</v>
      </c>
      <c r="F76" s="197">
        <f>43</f>
        <v>43</v>
      </c>
      <c r="G76" s="198">
        <f t="shared" si="24"/>
        <v>62.005614203901743</v>
      </c>
      <c r="H76" s="198">
        <f t="shared" si="25"/>
        <v>72.812692932250627</v>
      </c>
      <c r="I76" s="198">
        <v>0</v>
      </c>
      <c r="J76" s="198">
        <f t="shared" si="26"/>
        <v>62.005614203901743</v>
      </c>
      <c r="K76" s="198">
        <f t="shared" si="27"/>
        <v>72.812692932250627</v>
      </c>
      <c r="L76" s="199">
        <v>6070</v>
      </c>
      <c r="M76" s="200">
        <f t="shared" si="34"/>
        <v>647</v>
      </c>
      <c r="N76" s="201">
        <v>0.63</v>
      </c>
      <c r="O76" s="202">
        <v>0.1</v>
      </c>
      <c r="P76" s="194">
        <f t="shared" si="28"/>
        <v>281</v>
      </c>
      <c r="Q76" s="203">
        <f t="shared" si="29"/>
        <v>876.65050298462859</v>
      </c>
      <c r="R76" s="204">
        <f t="shared" si="30"/>
        <v>447.09993343350698</v>
      </c>
      <c r="S76" s="157"/>
      <c r="T76" s="222" t="s">
        <v>135</v>
      </c>
      <c r="U76" s="223" t="s">
        <v>350</v>
      </c>
      <c r="V76" s="224">
        <f>V71-V75</f>
        <v>1259</v>
      </c>
      <c r="W76" s="225" t="s">
        <v>351</v>
      </c>
      <c r="X76" s="157"/>
    </row>
    <row r="77" spans="1:24" ht="16.5" customHeight="1" x14ac:dyDescent="0.15">
      <c r="A77" s="157"/>
      <c r="B77" s="193" t="s">
        <v>352</v>
      </c>
      <c r="C77" s="194">
        <v>159</v>
      </c>
      <c r="D77" s="195">
        <f t="shared" si="32"/>
        <v>150</v>
      </c>
      <c r="E77" s="196">
        <v>40</v>
      </c>
      <c r="F77" s="197">
        <f>43</f>
        <v>43</v>
      </c>
      <c r="G77" s="198">
        <f t="shared" si="24"/>
        <v>62.005614203901743</v>
      </c>
      <c r="H77" s="198">
        <f t="shared" si="25"/>
        <v>72.812692932250627</v>
      </c>
      <c r="I77" s="198">
        <v>0</v>
      </c>
      <c r="J77" s="198">
        <f t="shared" si="26"/>
        <v>62.005614203901743</v>
      </c>
      <c r="K77" s="198">
        <f t="shared" si="27"/>
        <v>72.812692932250627</v>
      </c>
      <c r="L77" s="199">
        <v>6070</v>
      </c>
      <c r="M77" s="200">
        <f t="shared" si="34"/>
        <v>647</v>
      </c>
      <c r="N77" s="201">
        <v>0.63</v>
      </c>
      <c r="O77" s="202">
        <v>0.1</v>
      </c>
      <c r="P77" s="194">
        <f t="shared" si="28"/>
        <v>281</v>
      </c>
      <c r="Q77" s="203">
        <f t="shared" si="29"/>
        <v>876.65050298462859</v>
      </c>
      <c r="R77" s="204">
        <f t="shared" si="30"/>
        <v>447.09993343350698</v>
      </c>
      <c r="S77" s="157"/>
      <c r="T77" s="157"/>
      <c r="U77" s="161"/>
      <c r="V77" s="158"/>
      <c r="W77" s="161"/>
      <c r="X77" s="157"/>
    </row>
    <row r="78" spans="1:24" ht="16.5" customHeight="1" x14ac:dyDescent="0.15">
      <c r="A78" s="157"/>
      <c r="B78" s="193" t="s">
        <v>353</v>
      </c>
      <c r="C78" s="194">
        <v>159</v>
      </c>
      <c r="D78" s="195">
        <f t="shared" si="32"/>
        <v>150</v>
      </c>
      <c r="E78" s="196">
        <v>40</v>
      </c>
      <c r="F78" s="197">
        <f>43</f>
        <v>43</v>
      </c>
      <c r="G78" s="198">
        <f t="shared" si="24"/>
        <v>62.005614203901743</v>
      </c>
      <c r="H78" s="198">
        <f t="shared" si="25"/>
        <v>72.812692932250627</v>
      </c>
      <c r="I78" s="198">
        <v>0</v>
      </c>
      <c r="J78" s="198">
        <f t="shared" si="26"/>
        <v>62.005614203901743</v>
      </c>
      <c r="K78" s="198">
        <f t="shared" si="27"/>
        <v>72.812692932250627</v>
      </c>
      <c r="L78" s="199">
        <v>6070</v>
      </c>
      <c r="M78" s="200">
        <f t="shared" si="34"/>
        <v>647</v>
      </c>
      <c r="N78" s="201">
        <v>0.63</v>
      </c>
      <c r="O78" s="202">
        <v>0.1</v>
      </c>
      <c r="P78" s="194">
        <f t="shared" si="28"/>
        <v>281</v>
      </c>
      <c r="Q78" s="203">
        <f t="shared" si="29"/>
        <v>876.65050298462859</v>
      </c>
      <c r="R78" s="204">
        <f t="shared" si="30"/>
        <v>447.09993343350698</v>
      </c>
      <c r="S78" s="157"/>
      <c r="T78" s="157"/>
      <c r="U78" s="161"/>
      <c r="V78" s="158"/>
      <c r="W78" s="161"/>
      <c r="X78" s="157"/>
    </row>
    <row r="79" spans="1:24" ht="16.5" customHeight="1" x14ac:dyDescent="0.15">
      <c r="A79" s="157"/>
      <c r="B79" s="226" t="s">
        <v>354</v>
      </c>
      <c r="C79" s="227">
        <v>273</v>
      </c>
      <c r="D79" s="228">
        <f t="shared" si="32"/>
        <v>150</v>
      </c>
      <c r="E79" s="229">
        <v>40</v>
      </c>
      <c r="F79" s="230">
        <v>200</v>
      </c>
      <c r="G79" s="231">
        <f t="shared" si="24"/>
        <v>360.02651810139025</v>
      </c>
      <c r="H79" s="231">
        <f t="shared" si="25"/>
        <v>410.29200055882694</v>
      </c>
      <c r="I79" s="231">
        <v>0</v>
      </c>
      <c r="J79" s="231">
        <f t="shared" si="26"/>
        <v>360.02651810139025</v>
      </c>
      <c r="K79" s="231">
        <f t="shared" si="27"/>
        <v>410.29200055882694</v>
      </c>
      <c r="L79" s="232">
        <f>L78</f>
        <v>6070</v>
      </c>
      <c r="M79" s="233">
        <f>M78</f>
        <v>647</v>
      </c>
      <c r="N79" s="234">
        <v>0.63</v>
      </c>
      <c r="O79" s="235">
        <v>0.1</v>
      </c>
      <c r="P79" s="236">
        <f t="shared" si="28"/>
        <v>281</v>
      </c>
      <c r="Q79" s="237">
        <f t="shared" si="29"/>
        <v>5090.1427593878725</v>
      </c>
      <c r="R79" s="238">
        <f t="shared" si="30"/>
        <v>2519.3619237354278</v>
      </c>
      <c r="S79" s="157"/>
      <c r="T79" s="157"/>
      <c r="U79" s="161"/>
      <c r="V79" s="158"/>
      <c r="W79" s="161"/>
      <c r="X79" s="157"/>
    </row>
    <row r="80" spans="1:24" ht="15" x14ac:dyDescent="0.15">
      <c r="A80" s="157"/>
      <c r="B80" s="157"/>
      <c r="C80" s="158"/>
      <c r="D80" s="158"/>
      <c r="E80" s="158"/>
      <c r="F80" s="159"/>
      <c r="G80" s="160"/>
      <c r="H80" s="160"/>
      <c r="I80" s="157" t="s">
        <v>128</v>
      </c>
      <c r="J80" s="239">
        <f>SUM(J68:J79)</f>
        <v>2208.3668478776772</v>
      </c>
      <c r="K80" s="239">
        <f>SUM(K68:K79)</f>
        <v>2525.2907147718161</v>
      </c>
      <c r="L80" s="157"/>
      <c r="M80" s="157"/>
      <c r="N80" s="157"/>
      <c r="O80" s="157"/>
      <c r="P80" s="240" t="s">
        <v>128</v>
      </c>
      <c r="Q80" s="239">
        <f>SUM(Q68:Q79)</f>
        <v>24803.742545742058</v>
      </c>
      <c r="R80" s="239">
        <f>SUM(R68:R79)</f>
        <v>12329.401721615301</v>
      </c>
      <c r="S80" s="157"/>
      <c r="T80" s="157"/>
      <c r="U80" s="161"/>
      <c r="V80" s="158"/>
      <c r="W80" s="161"/>
      <c r="X80" s="157"/>
    </row>
  </sheetData>
  <mergeCells count="3">
    <mergeCell ref="B65:B67"/>
    <mergeCell ref="B25:B27"/>
    <mergeCell ref="B45:B47"/>
  </mergeCells>
  <phoneticPr fontId="30"/>
  <pageMargins left="0.70866141732283472" right="0.51181102362204722" top="0.74803149606299213" bottom="0.74803149606299213" header="0.31496062992125984" footer="0.31496062992125984"/>
  <pageSetup paperSize="9" scale="40" orientation="portrait"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PMS(input)</vt:lpstr>
      <vt:lpstr>PMS(calc_process)</vt:lpstr>
      <vt:lpstr>CHP3 HP unit</vt:lpstr>
      <vt:lpstr>'CHP3 HP unit'!Print_Area</vt:lpstr>
      <vt:lpstr>'PMS(calc_process)'!Print_Area</vt:lpstr>
      <vt:lpstr>'PMS(input)'!Print_Area</vt:lpstr>
    </vt:vector>
  </TitlesOfParts>
  <Company>三菱UFJリサーチ＆コンサルティング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JCM secretariat</dc:creator>
  <cp:lastModifiedBy>南部 郁夫</cp:lastModifiedBy>
  <cp:lastPrinted>2015-02-16T02:09:43Z</cp:lastPrinted>
  <dcterms:created xsi:type="dcterms:W3CDTF">2012-01-13T02:28:29Z</dcterms:created>
  <dcterms:modified xsi:type="dcterms:W3CDTF">2015-02-16T02:11:33Z</dcterms:modified>
</cp:coreProperties>
</file>