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52" yWindow="456" windowWidth="14652" windowHeight="7176" tabRatio="587"/>
  </bookViews>
  <sheets>
    <sheet name="PMS(input)" sheetId="30" r:id="rId1"/>
    <sheet name="PMS(calc_process)" sheetId="31" r:id="rId2"/>
  </sheets>
  <externalReferences>
    <externalReference r:id="rId3"/>
  </externalReferences>
  <definedNames>
    <definedName name="a">#REF!</definedName>
    <definedName name="aa">#REF!</definedName>
    <definedName name="b">#REF!</definedName>
    <definedName name="_xlnm.Print_Area" localSheetId="1">'PMS(calc_process)'!$A$1:$I$74</definedName>
    <definedName name="_xlnm.Print_Area" localSheetId="0">'PMS(input)'!$A$1:$K$31</definedName>
    <definedName name="v">'PMS(calc_process)'!#REF!</definedName>
    <definedName name="w">'[1]1-1_Exist_default_input'!#REF!</definedName>
    <definedName name="x">#REF!</definedName>
    <definedName name="z">#REF!</definedName>
    <definedName name="化石燃料種別1">'PMS(calc_process)'!$E$45:$E$52</definedName>
    <definedName name="化石燃料種別2">#REF!</definedName>
    <definedName name="化石燃料種別3">#REF!</definedName>
    <definedName name="係数種別1">'PMS(calc_process)'!#REF!</definedName>
    <definedName name="係数種別2">#REF!</definedName>
    <definedName name="係数種別3">#REF!</definedName>
    <definedName name="種別">'[1]1-2_Exist_default_result'!$C$22:$C$23</definedName>
    <definedName name="種類">'[1]1-1_Exist_default_input'!#REF!</definedName>
    <definedName name="植物種別1">'PMS(calc_process)'!#REF!</definedName>
    <definedName name="植物種別3">#REF!</definedName>
  </definedNames>
  <calcPr calcId="125725"/>
</workbook>
</file>

<file path=xl/calcChain.xml><?xml version="1.0" encoding="utf-8"?>
<calcChain xmlns="http://schemas.openxmlformats.org/spreadsheetml/2006/main">
  <c r="E11" i="30"/>
  <c r="G37" i="31" s="1"/>
  <c r="E8" i="30"/>
  <c r="E10"/>
  <c r="E9"/>
  <c r="G13" i="31"/>
  <c r="E13" i="30"/>
  <c r="G16" i="31"/>
  <c r="G24" s="1"/>
  <c r="G11"/>
  <c r="G14"/>
  <c r="G9"/>
  <c r="G12"/>
  <c r="G8"/>
  <c r="G10"/>
  <c r="G17"/>
  <c r="G15"/>
  <c r="G23" l="1"/>
  <c r="G25"/>
  <c r="G19" l="1"/>
  <c r="G18"/>
  <c r="G22"/>
  <c r="G21" s="1"/>
  <c r="I1"/>
  <c r="G31" l="1"/>
  <c r="G32"/>
  <c r="G35"/>
  <c r="G34"/>
  <c r="G30" l="1"/>
  <c r="G33"/>
  <c r="G29" l="1"/>
  <c r="G6" l="1"/>
  <c r="B23" i="30" s="1"/>
</calcChain>
</file>

<file path=xl/sharedStrings.xml><?xml version="1.0" encoding="utf-8"?>
<sst xmlns="http://schemas.openxmlformats.org/spreadsheetml/2006/main" count="243" uniqueCount="174">
  <si>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</si>
  <si>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RE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</si>
  <si>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</si>
  <si>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</si>
  <si>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</si>
  <si>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</si>
  <si>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</si>
  <si>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</si>
  <si>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</si>
  <si>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</si>
  <si>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</si>
  <si>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</si>
  <si>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</si>
  <si>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t>Emission reductions during the period of year y</t>
    <phoneticPr fontId="2"/>
  </si>
  <si>
    <t>Reference emissions during the period of year y</t>
    <phoneticPr fontId="2"/>
  </si>
  <si>
    <t>Project emissions during the period of year y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</si>
  <si>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</si>
  <si>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</si>
  <si>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</si>
  <si>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</si>
  <si>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</si>
  <si>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</si>
  <si>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</si>
  <si>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</si>
  <si>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</si>
  <si>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</si>
  <si>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</si>
  <si>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</si>
  <si>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</si>
  <si>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</si>
  <si>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</si>
  <si>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</si>
  <si>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</si>
  <si>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</si>
  <si>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</si>
  <si>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</si>
  <si>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</si>
  <si>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</si>
  <si>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</si>
  <si>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</si>
  <si>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</si>
  <si>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</si>
  <si>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</si>
  <si>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</si>
  <si>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</si>
  <si>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</si>
  <si>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</si>
  <si>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</si>
  <si>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t xml:space="preserve">[Attachment to Proposed Methodology Form]  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</si>
  <si>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</si>
  <si>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>JCM Proposed Methodology Spreadsheet Form (Calculation Process Sheet)</t>
    <phoneticPr fontId="2"/>
  </si>
  <si>
    <t>RGPJ,y</t>
    <phoneticPr fontId="2"/>
  </si>
  <si>
    <t>MWh/y</t>
    <phoneticPr fontId="2"/>
  </si>
  <si>
    <t>wsteam,CO2,y</t>
    <phoneticPr fontId="2"/>
  </si>
  <si>
    <t>wsteam,CH4,y</t>
    <phoneticPr fontId="2"/>
  </si>
  <si>
    <t>Msteam,y</t>
    <phoneticPr fontId="2"/>
  </si>
  <si>
    <t>tCO2/MWh</t>
    <phoneticPr fontId="2"/>
  </si>
  <si>
    <t>Net calorific value of fossil fuel NCVi,y</t>
  </si>
  <si>
    <t>NCVi.y</t>
  </si>
  <si>
    <t>GJ/kl</t>
    <phoneticPr fontId="2"/>
  </si>
  <si>
    <t>CO2 emission factor of fossil fuel</t>
    <phoneticPr fontId="2"/>
  </si>
  <si>
    <t xml:space="preserve"> tCO2/GJ</t>
    <phoneticPr fontId="2"/>
  </si>
  <si>
    <t>tCO2/ MWh/</t>
  </si>
  <si>
    <t>GWPCH4</t>
  </si>
  <si>
    <t>Global warming potential of methane</t>
    <phoneticPr fontId="2"/>
  </si>
  <si>
    <t>-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</si>
  <si>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 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</si>
  <si>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 MWh/</t>
    </r>
    <phoneticPr fontId="2"/>
  </si>
  <si>
    <t>Global warming potential of methane valid for the relevant commitment period.</t>
    <phoneticPr fontId="2"/>
  </si>
  <si>
    <t>tCO2/tCH4</t>
    <phoneticPr fontId="2"/>
  </si>
  <si>
    <t>CO2 emission factor of diesel in year y</t>
    <phoneticPr fontId="2"/>
  </si>
  <si>
    <t>Diesel</t>
    <phoneticPr fontId="2"/>
  </si>
  <si>
    <t>tCO2/GJ</t>
    <phoneticPr fontId="2"/>
  </si>
  <si>
    <t>Net calorific value of fossil fuel</t>
    <phoneticPr fontId="2"/>
  </si>
  <si>
    <t>GJ/kl</t>
    <phoneticPr fontId="2"/>
  </si>
  <si>
    <t>Global warming potential of methane</t>
    <phoneticPr fontId="2"/>
  </si>
  <si>
    <t xml:space="preserve">Project emissions from fossil fuel consumption in year y 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</si>
  <si>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</si>
  <si>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t>PEFF,y</t>
    <phoneticPr fontId="2"/>
  </si>
  <si>
    <t>Project consumption of diesel of the applicable equipment in year y</t>
    <phoneticPr fontId="2"/>
  </si>
  <si>
    <t>kl/y</t>
    <phoneticPr fontId="2"/>
  </si>
  <si>
    <t xml:space="preserve">Project emissions from the operation of geothermal power plants due to the release of NCGs in year y </t>
    <phoneticPr fontId="2"/>
  </si>
  <si>
    <t>PEGP,y</t>
    <phoneticPr fontId="2"/>
  </si>
  <si>
    <t xml:space="preserve">Average mass fraction of CO2 in the produced steam in year y </t>
    <phoneticPr fontId="2"/>
  </si>
  <si>
    <t>tCO2/t steam</t>
    <phoneticPr fontId="2"/>
  </si>
  <si>
    <t>tCH4/t steam</t>
    <phoneticPr fontId="2"/>
  </si>
  <si>
    <t>-</t>
  </si>
  <si>
    <t>Quantity of steam produced in year y</t>
    <phoneticPr fontId="2"/>
  </si>
  <si>
    <t>t steam</t>
    <phoneticPr fontId="2"/>
  </si>
  <si>
    <t>CH4</t>
    <phoneticPr fontId="2"/>
  </si>
  <si>
    <t>tCO2/tCH4</t>
  </si>
  <si>
    <t xml:space="preserve">*Candidates of method: gas burette method, giggenbach bottle method Vacuum impinger method, Ozawa's method Two-hole syringe </t>
    <phoneticPr fontId="2"/>
  </si>
  <si>
    <t>Diesel</t>
    <phoneticPr fontId="2"/>
  </si>
  <si>
    <t>Other Kerosene</t>
    <phoneticPr fontId="2"/>
  </si>
  <si>
    <t>Other Kerosene</t>
    <phoneticPr fontId="2"/>
  </si>
  <si>
    <t>Default efficiency factors for power plants</t>
    <phoneticPr fontId="2"/>
  </si>
  <si>
    <t>Oil</t>
    <phoneticPr fontId="2"/>
  </si>
  <si>
    <t>tCO2/MWh</t>
    <phoneticPr fontId="2"/>
  </si>
  <si>
    <t>%</t>
    <phoneticPr fontId="2"/>
  </si>
  <si>
    <t>Oil</t>
    <phoneticPr fontId="2"/>
  </si>
  <si>
    <t>Quantity of net electricity generation that is produced and fed into the grid as a result of the implementation of the JCM project activity</t>
    <phoneticPr fontId="2"/>
  </si>
  <si>
    <t>Operating margin CO2 emission factor for  grid power plants and additional electricity to meet the minimum service level in year y calculated the latest emission factor</t>
    <phoneticPr fontId="2"/>
  </si>
  <si>
    <t>Build margin CO2 emission factor for  grid power plants and additional electricity to meet the minimum service level in year y calculated the latest emission factor</t>
    <phoneticPr fontId="2"/>
  </si>
  <si>
    <t>Combined margin CO2 emission factor for grid power plants and additional electricity to meet the minimum service level in year y calculated the latest emission factor</t>
    <phoneticPr fontId="2"/>
  </si>
  <si>
    <r>
      <t>JCM_ET_F_PMS_ver01.0</t>
    </r>
    <r>
      <rPr>
        <sz val="11"/>
        <color indexed="8"/>
        <rFont val="ＭＳ Ｐゴシック"/>
        <family val="3"/>
        <charset val="128"/>
      </rPr>
      <t>（案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）</t>
    </r>
    <rPh sb="21" eb="22">
      <t>アン</t>
    </rPh>
    <phoneticPr fontId="2"/>
  </si>
  <si>
    <t>RF,CM,y</t>
    <phoneticPr fontId="2"/>
  </si>
  <si>
    <t xml:space="preserve">PFCi,y </t>
    <phoneticPr fontId="2"/>
  </si>
  <si>
    <t>Project consumption of fossil fuel i of the applicable equipment in year y</t>
    <phoneticPr fontId="2"/>
  </si>
  <si>
    <t>kl, t, 1000Nm3/y</t>
    <phoneticPr fontId="2"/>
  </si>
  <si>
    <t>C</t>
    <phoneticPr fontId="2"/>
  </si>
  <si>
    <t>Project site activity.</t>
    <phoneticPr fontId="2"/>
  </si>
  <si>
    <t>On-site measurements will be carried out using fuel meters connected to the power generation units</t>
    <phoneticPr fontId="2"/>
  </si>
  <si>
    <t>Monthly</t>
    <phoneticPr fontId="2"/>
  </si>
  <si>
    <t>RGPJ,y</t>
    <phoneticPr fontId="2"/>
  </si>
  <si>
    <t>Quantity of net electricity generation that is produced and fed into the grid as a result of the implementation of the JCM project activity in year y</t>
    <phoneticPr fontId="2"/>
  </si>
  <si>
    <t>MWh/y</t>
    <phoneticPr fontId="2"/>
  </si>
  <si>
    <t>Electricity meters</t>
    <phoneticPr fontId="2"/>
  </si>
  <si>
    <t>Quantity of net electricity generation supplied by the project plant/unit to the grid in year y</t>
    <phoneticPr fontId="2"/>
  </si>
  <si>
    <t>Continuous measurement and at least monthly recording</t>
    <phoneticPr fontId="2"/>
  </si>
  <si>
    <t>wsteam,CO2,y</t>
    <phoneticPr fontId="2"/>
  </si>
  <si>
    <t xml:space="preserve">average mass fraction of CO2 in the produced steam in year y </t>
    <phoneticPr fontId="2"/>
  </si>
  <si>
    <t>tCO2/
t steam</t>
    <phoneticPr fontId="2"/>
  </si>
  <si>
    <t>Meters</t>
    <phoneticPr fontId="2"/>
  </si>
  <si>
    <t>Non-condensable gases sampling is carried out at the steam field-power plant interface. Monitoring in production wells are not mandatory.
The sampling of NCGs shall be in line with ASTM E1675-95a and same kind of the sampling method as the ASTME*</t>
    <phoneticPr fontId="2"/>
  </si>
  <si>
    <t>Quarterly</t>
    <phoneticPr fontId="2"/>
  </si>
  <si>
    <t>wsteam,CH4,y</t>
    <phoneticPr fontId="2"/>
  </si>
  <si>
    <t xml:space="preserve">average mass fraction of CH4 in the produced steam in year y </t>
    <phoneticPr fontId="2"/>
  </si>
  <si>
    <t>tCH4/
t steam</t>
    <phoneticPr fontId="2"/>
  </si>
  <si>
    <t>Msteam,y</t>
    <phoneticPr fontId="2"/>
  </si>
  <si>
    <t xml:space="preserve">Quantity of steam produced in year y </t>
    <phoneticPr fontId="2"/>
  </si>
  <si>
    <t>t steam/y</t>
    <phoneticPr fontId="2"/>
  </si>
  <si>
    <t>Quantity of steam produced during the year in the production wells will be measured daily using a meter. Measurements will be recorded regularly in production reports.</t>
    <phoneticPr fontId="2"/>
  </si>
  <si>
    <t>Continuous measurement</t>
    <phoneticPr fontId="2"/>
  </si>
  <si>
    <t>RF,OM,y</t>
    <phoneticPr fontId="2"/>
  </si>
  <si>
    <t>tCO2/MWh</t>
    <phoneticPr fontId="2"/>
  </si>
  <si>
    <t>A</t>
    <phoneticPr fontId="2"/>
  </si>
  <si>
    <t xml:space="preserve">Operation margin CO2 emission factor for grid power plants and off-grid power plants. Net electricity generation by grid power plants is available at IEA/EEP. Estimated electricity generation by off-grid (conventional) power plants is available at the Ethiopian government (to be confirmed). </t>
    <phoneticPr fontId="2"/>
  </si>
  <si>
    <t>Annually</t>
    <phoneticPr fontId="2"/>
  </si>
  <si>
    <t xml:space="preserve">Average mass fraction of CH4 in the produced steam 
in year y </t>
    <phoneticPr fontId="2"/>
  </si>
  <si>
    <t>kWh/y</t>
    <phoneticPr fontId="2"/>
  </si>
  <si>
    <t>MSL</t>
    <phoneticPr fontId="2"/>
  </si>
  <si>
    <t>RF,BM,y</t>
    <phoneticPr fontId="2"/>
  </si>
  <si>
    <t>Minimum service level of electricity consumption per capita</t>
    <phoneticPr fontId="2"/>
  </si>
  <si>
    <t>OM CO2 emission factor for grid power plants</t>
    <phoneticPr fontId="2"/>
  </si>
  <si>
    <t xml:space="preserve">BM CO2 emission factor for grid power plants </t>
    <phoneticPr fontId="2"/>
  </si>
  <si>
    <t>BM margin CO2 emission factor for grid power plants in year y</t>
    <phoneticPr fontId="2"/>
  </si>
  <si>
    <t>OM margin CO2 emission factor for grid power plants in year y</t>
    <phoneticPr fontId="2"/>
  </si>
  <si>
    <t>MSL</t>
    <phoneticPr fontId="2"/>
  </si>
  <si>
    <t>GJ</t>
    <phoneticPr fontId="2"/>
  </si>
  <si>
    <t>1 MWh</t>
    <phoneticPr fontId="2"/>
  </si>
  <si>
    <t>MWh per GJ</t>
    <phoneticPr fontId="2"/>
  </si>
  <si>
    <t>CO2 emission factor of fossil fuel power generation</t>
    <phoneticPr fontId="2"/>
  </si>
  <si>
    <t>Diesel</t>
    <phoneticPr fontId="2"/>
  </si>
  <si>
    <t>Electricity consumption per capita in year y</t>
    <phoneticPr fontId="2"/>
  </si>
  <si>
    <t>The weight of operating margin for calculating the combined margin</t>
    <phoneticPr fontId="2"/>
  </si>
  <si>
    <t xml:space="preserve">The weights of build margin for calculating the combined margin </t>
    <phoneticPr fontId="2"/>
  </si>
  <si>
    <t>EFBT,y</t>
    <phoneticPr fontId="2"/>
  </si>
  <si>
    <t>EFgrid,BM,y</t>
    <phoneticPr fontId="2"/>
  </si>
  <si>
    <t>EFgrid,CM,y</t>
    <phoneticPr fontId="2"/>
  </si>
  <si>
    <t>ECy</t>
    <phoneticPr fontId="2"/>
  </si>
  <si>
    <t>CO2 emission factor of the baseline technology</t>
    <phoneticPr fontId="2"/>
  </si>
  <si>
    <t>CO2 emission factor of the power generation by the baseline technology</t>
    <phoneticPr fontId="2"/>
  </si>
  <si>
    <t>EEP</t>
    <phoneticPr fontId="2"/>
  </si>
  <si>
    <t>BM margin CO2 emission factor for grid power plants in year y</t>
    <phoneticPr fontId="2"/>
  </si>
  <si>
    <t xml:space="preserve">Operating margin CO2 emission factor for grid power plants and additional electricity to meet the minimum service level in year y calculated the latest emission factor (tbd). </t>
    <phoneticPr fontId="2"/>
  </si>
  <si>
    <t>EC,y</t>
    <phoneticPr fontId="2"/>
  </si>
  <si>
    <t>EIA or World Bank</t>
    <phoneticPr fontId="2"/>
  </si>
  <si>
    <t>Literature</t>
    <phoneticPr fontId="2"/>
  </si>
  <si>
    <t>EF,BT,y</t>
    <phoneticPr fontId="2"/>
  </si>
  <si>
    <t>tCO2/GJ*</t>
    <phoneticPr fontId="2"/>
  </si>
  <si>
    <t>IPCC*</t>
    <phoneticPr fontId="2"/>
  </si>
  <si>
    <t>Literature*</t>
    <phoneticPr fontId="2"/>
  </si>
  <si>
    <t>Emission factor of power generation by the baseline technology to meet the supressed demand for electricity consumption: Kerosene</t>
    <phoneticPr fontId="2"/>
  </si>
  <si>
    <t xml:space="preserve">*Dependent on the baseline technology. This table reflects the case of power generation by kerosene. </t>
    <phoneticPr fontId="2"/>
  </si>
</sst>
</file>

<file path=xl/styles.xml><?xml version="1.0" encoding="utf-8"?>
<styleSheet xmlns="http://schemas.openxmlformats.org/spreadsheetml/2006/main">
  <numFmts count="4">
    <numFmt numFmtId="176" formatCode="#,##0.00000000_ ;[Red]\-#,##0.00000000\ "/>
    <numFmt numFmtId="177" formatCode="0.00_ "/>
    <numFmt numFmtId="178" formatCode="0.000000000%"/>
    <numFmt numFmtId="179" formatCode="#,##0.00_ "/>
  </numFmts>
  <fonts count="2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5" borderId="18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3" borderId="2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21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2" borderId="23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6" fillId="2" borderId="23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8" fillId="6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5" borderId="31" xfId="0" applyFont="1" applyFill="1" applyBorder="1">
      <alignment vertical="center"/>
    </xf>
    <xf numFmtId="0" fontId="4" fillId="6" borderId="31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4" fillId="6" borderId="19" xfId="0" applyFont="1" applyFill="1" applyBorder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38" fontId="8" fillId="4" borderId="1" xfId="2" applyFont="1" applyFill="1" applyBorder="1" applyAlignment="1">
      <alignment vertical="center" wrapText="1"/>
    </xf>
    <xf numFmtId="38" fontId="8" fillId="4" borderId="1" xfId="2" quotePrefix="1" applyFont="1" applyFill="1" applyBorder="1" applyAlignment="1">
      <alignment vertical="center" wrapText="1"/>
    </xf>
    <xf numFmtId="176" fontId="8" fillId="4" borderId="1" xfId="2" applyNumberFormat="1" applyFont="1" applyFill="1" applyBorder="1" applyAlignment="1">
      <alignment vertical="center" wrapText="1"/>
    </xf>
    <xf numFmtId="38" fontId="8" fillId="9" borderId="1" xfId="2" applyFont="1" applyFill="1" applyBorder="1" applyAlignment="1">
      <alignment vertical="center" wrapText="1"/>
    </xf>
    <xf numFmtId="0" fontId="22" fillId="6" borderId="1" xfId="0" applyFont="1" applyFill="1" applyBorder="1">
      <alignment vertical="center"/>
    </xf>
    <xf numFmtId="0" fontId="22" fillId="0" borderId="1" xfId="0" applyFont="1" applyBorder="1">
      <alignment vertical="center"/>
    </xf>
    <xf numFmtId="0" fontId="3" fillId="3" borderId="2" xfId="0" applyFont="1" applyFill="1" applyBorder="1" applyAlignment="1">
      <alignment vertical="center" wrapText="1"/>
    </xf>
    <xf numFmtId="177" fontId="3" fillId="3" borderId="2" xfId="0" applyNumberFormat="1" applyFont="1" applyFill="1" applyBorder="1">
      <alignment vertical="center"/>
    </xf>
    <xf numFmtId="0" fontId="3" fillId="10" borderId="1" xfId="0" applyFont="1" applyFill="1" applyBorder="1">
      <alignment vertical="center"/>
    </xf>
    <xf numFmtId="0" fontId="8" fillId="10" borderId="1" xfId="0" applyFont="1" applyFill="1" applyBorder="1">
      <alignment vertical="center"/>
    </xf>
    <xf numFmtId="0" fontId="4" fillId="6" borderId="18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9" fontId="3" fillId="0" borderId="6" xfId="0" applyNumberFormat="1" applyFont="1" applyBorder="1">
      <alignment vertical="center"/>
    </xf>
    <xf numFmtId="179" fontId="6" fillId="2" borderId="3" xfId="0" applyNumberFormat="1" applyFont="1" applyFill="1" applyBorder="1">
      <alignment vertical="center"/>
    </xf>
    <xf numFmtId="179" fontId="3" fillId="10" borderId="1" xfId="0" applyNumberFormat="1" applyFont="1" applyFill="1" applyBorder="1">
      <alignment vertical="center"/>
    </xf>
    <xf numFmtId="179" fontId="8" fillId="10" borderId="1" xfId="0" applyNumberFormat="1" applyFont="1" applyFill="1" applyBorder="1">
      <alignment vertical="center"/>
    </xf>
    <xf numFmtId="179" fontId="6" fillId="2" borderId="0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1" xfId="1" applyNumberFormat="1" applyFont="1" applyFill="1" applyBorder="1">
      <alignment vertical="center"/>
    </xf>
    <xf numFmtId="179" fontId="3" fillId="0" borderId="3" xfId="2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0" fontId="22" fillId="6" borderId="1" xfId="0" quotePrefix="1" applyFont="1" applyFill="1" applyBorder="1" applyAlignment="1">
      <alignment horizontal="center" vertical="center"/>
    </xf>
    <xf numFmtId="179" fontId="3" fillId="1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>
      <alignment vertical="center"/>
    </xf>
    <xf numFmtId="38" fontId="8" fillId="4" borderId="1" xfId="2" applyFont="1" applyFill="1" applyBorder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38" fontId="17" fillId="4" borderId="28" xfId="2" applyFont="1" applyFill="1" applyBorder="1" applyAlignment="1">
      <alignment horizontal="right" vertical="center"/>
    </xf>
    <xf numFmtId="38" fontId="17" fillId="4" borderId="29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3" fillId="5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5" borderId="19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667789</xdr:colOff>
      <xdr:row>28</xdr:row>
      <xdr:rowOff>77585</xdr:rowOff>
    </xdr:from>
    <xdr:to>
      <xdr:col>6</xdr:col>
      <xdr:colOff>462569</xdr:colOff>
      <xdr:row>29</xdr:row>
      <xdr:rowOff>166947</xdr:rowOff>
    </xdr:to>
    <xdr:sp macro="" textlink="">
      <xdr:nvSpPr>
        <xdr:cNvPr id="3" name="テキスト ボックス 2"/>
        <xdr:cNvSpPr txBox="1"/>
      </xdr:nvSpPr>
      <xdr:spPr>
        <a:xfrm>
          <a:off x="6519949" y="12818225"/>
          <a:ext cx="709180" cy="272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III-9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2819400</xdr:colOff>
      <xdr:row>70</xdr:row>
      <xdr:rowOff>85725</xdr:rowOff>
    </xdr:from>
    <xdr:to>
      <xdr:col>5</xdr:col>
      <xdr:colOff>285750</xdr:colOff>
      <xdr:row>72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3810000" y="16554450"/>
          <a:ext cx="6953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III-10</a:t>
          </a:r>
          <a:endParaRPr kumimoji="1" lang="ja-JP" alt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mmi/AppData/Roaming/Microsoft/Excel/MRV&#26041;&#27861;&#35542;_&#39640;&#24615;&#33021;&#24037;&#26989;&#28809;_&#31639;&#23450;&#12484;&#12540;&#12523;_PDD&#29992;_e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J_summary"/>
      <sheetName val="contact_info"/>
      <sheetName val="1-1_Exist_default_input"/>
      <sheetName val="1-2_Exist_default_result"/>
      <sheetName val="2-1_Exist_spesific_input"/>
      <sheetName val="2-2_Exist_spesific_result"/>
      <sheetName val="3-1_Green_default_input"/>
      <sheetName val="3-2Green_default_result"/>
      <sheetName val="4-1_Green_spesific_input"/>
      <sheetName val="4-2_Green_spesific_result"/>
    </sheetNames>
    <sheetDataSet>
      <sheetData sheetId="0" refreshError="1"/>
      <sheetData sheetId="1" refreshError="1"/>
      <sheetData sheetId="2"/>
      <sheetData sheetId="3">
        <row r="22">
          <cell r="C22" t="str">
            <v>LPG</v>
          </cell>
        </row>
        <row r="23">
          <cell r="C23" t="str">
            <v>Natural gas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8"/>
  <sheetViews>
    <sheetView showGridLines="0" tabSelected="1" zoomScale="25" zoomScaleNormal="25" workbookViewId="0">
      <selection sqref="A1:K31"/>
    </sheetView>
  </sheetViews>
  <sheetFormatPr defaultColWidth="9" defaultRowHeight="13.8"/>
  <cols>
    <col min="1" max="1" width="3.6640625" style="1" customWidth="1"/>
    <col min="2" max="2" width="15.6640625" style="1" customWidth="1"/>
    <col min="3" max="3" width="16.88671875" style="1" customWidth="1"/>
    <col min="4" max="4" width="34.88671875" style="1" customWidth="1"/>
    <col min="5" max="5" width="14.109375" style="1" customWidth="1"/>
    <col min="6" max="6" width="13.109375" style="1" customWidth="1"/>
    <col min="7" max="7" width="15.44140625" style="1" customWidth="1"/>
    <col min="8" max="8" width="21.33203125" style="1" customWidth="1"/>
    <col min="9" max="9" width="63.44140625" style="1" customWidth="1"/>
    <col min="10" max="10" width="15.77734375" style="1" customWidth="1"/>
    <col min="11" max="11" width="16.21875" style="1" customWidth="1"/>
    <col min="12" max="16384" width="9" style="1"/>
  </cols>
  <sheetData>
    <row r="1" spans="1:11" ht="18" customHeight="1">
      <c r="K1" s="59" t="s">
        <v>104</v>
      </c>
    </row>
    <row r="2" spans="1:11" ht="27.75" customHeight="1">
      <c r="A2" s="74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8"/>
    </row>
    <row r="4" spans="1:11" ht="18.75" customHeight="1">
      <c r="A4" s="75" t="s">
        <v>16</v>
      </c>
      <c r="B4" s="13"/>
    </row>
    <row r="5" spans="1:11" ht="18.75" customHeight="1">
      <c r="A5" s="13"/>
      <c r="B5" s="77" t="s">
        <v>20</v>
      </c>
      <c r="C5" s="77" t="s">
        <v>21</v>
      </c>
      <c r="D5" s="77" t="s">
        <v>22</v>
      </c>
      <c r="E5" s="77" t="s">
        <v>23</v>
      </c>
      <c r="F5" s="77" t="s">
        <v>24</v>
      </c>
      <c r="G5" s="77" t="s">
        <v>25</v>
      </c>
      <c r="H5" s="77" t="s">
        <v>26</v>
      </c>
      <c r="I5" s="77" t="s">
        <v>27</v>
      </c>
      <c r="J5" s="77" t="s">
        <v>28</v>
      </c>
      <c r="K5" s="77" t="s">
        <v>29</v>
      </c>
    </row>
    <row r="6" spans="1:11" s="53" customFormat="1" ht="39" customHeight="1">
      <c r="B6" s="77" t="s">
        <v>30</v>
      </c>
      <c r="C6" s="77" t="s">
        <v>31</v>
      </c>
      <c r="D6" s="77" t="s">
        <v>32</v>
      </c>
      <c r="E6" s="77" t="s">
        <v>33</v>
      </c>
      <c r="F6" s="77" t="s">
        <v>34</v>
      </c>
      <c r="G6" s="77" t="s">
        <v>35</v>
      </c>
      <c r="H6" s="77" t="s">
        <v>36</v>
      </c>
      <c r="I6" s="77" t="s">
        <v>37</v>
      </c>
      <c r="J6" s="77" t="s">
        <v>38</v>
      </c>
      <c r="K6" s="77" t="s">
        <v>39</v>
      </c>
    </row>
    <row r="7" spans="1:11" ht="27.6">
      <c r="B7" s="114">
        <v>1</v>
      </c>
      <c r="C7" s="116" t="s">
        <v>106</v>
      </c>
      <c r="D7" s="90" t="s">
        <v>107</v>
      </c>
      <c r="E7" s="117">
        <v>0</v>
      </c>
      <c r="F7" s="90" t="s">
        <v>108</v>
      </c>
      <c r="G7" s="91" t="s">
        <v>109</v>
      </c>
      <c r="H7" s="83" t="s">
        <v>110</v>
      </c>
      <c r="I7" s="92" t="s">
        <v>111</v>
      </c>
      <c r="J7" s="92" t="s">
        <v>112</v>
      </c>
      <c r="K7" s="79"/>
    </row>
    <row r="8" spans="1:11" ht="69">
      <c r="B8" s="114">
        <v>2</v>
      </c>
      <c r="C8" s="90" t="s">
        <v>113</v>
      </c>
      <c r="D8" s="90" t="s">
        <v>114</v>
      </c>
      <c r="E8" s="93">
        <f>20*(24*365)*0.92</f>
        <v>161184</v>
      </c>
      <c r="F8" s="90" t="s">
        <v>115</v>
      </c>
      <c r="G8" s="91" t="s">
        <v>109</v>
      </c>
      <c r="H8" s="91" t="s">
        <v>116</v>
      </c>
      <c r="I8" s="94" t="s">
        <v>117</v>
      </c>
      <c r="J8" s="93" t="s">
        <v>118</v>
      </c>
      <c r="K8" s="79"/>
    </row>
    <row r="9" spans="1:11" ht="69">
      <c r="B9" s="114">
        <v>3</v>
      </c>
      <c r="C9" s="90" t="s">
        <v>119</v>
      </c>
      <c r="D9" s="90" t="s">
        <v>120</v>
      </c>
      <c r="E9" s="95">
        <f>10000/1000000</f>
        <v>0.01</v>
      </c>
      <c r="F9" s="90" t="s">
        <v>121</v>
      </c>
      <c r="G9" s="83" t="s">
        <v>109</v>
      </c>
      <c r="H9" s="91" t="s">
        <v>122</v>
      </c>
      <c r="I9" s="91" t="s">
        <v>123</v>
      </c>
      <c r="J9" s="83" t="s">
        <v>124</v>
      </c>
      <c r="K9" s="122" t="s">
        <v>91</v>
      </c>
    </row>
    <row r="10" spans="1:11" ht="69">
      <c r="A10" s="12"/>
      <c r="B10" s="114">
        <v>4</v>
      </c>
      <c r="C10" s="90" t="s">
        <v>125</v>
      </c>
      <c r="D10" s="90" t="s">
        <v>126</v>
      </c>
      <c r="E10" s="95">
        <f>5/1000000</f>
        <v>5.0000000000000004E-6</v>
      </c>
      <c r="F10" s="90" t="s">
        <v>127</v>
      </c>
      <c r="G10" s="83" t="s">
        <v>109</v>
      </c>
      <c r="H10" s="91" t="s">
        <v>122</v>
      </c>
      <c r="I10" s="91" t="s">
        <v>123</v>
      </c>
      <c r="J10" s="83" t="s">
        <v>124</v>
      </c>
      <c r="K10" s="123"/>
    </row>
    <row r="11" spans="1:11" ht="41.4">
      <c r="A11" s="12"/>
      <c r="B11" s="114">
        <v>5</v>
      </c>
      <c r="C11" s="90" t="s">
        <v>128</v>
      </c>
      <c r="D11" s="90" t="s">
        <v>129</v>
      </c>
      <c r="E11" s="96">
        <f>5*14*60*60*24*365*0.92*0.001</f>
        <v>2030918.4000000001</v>
      </c>
      <c r="F11" s="90" t="s">
        <v>130</v>
      </c>
      <c r="G11" s="83" t="s">
        <v>109</v>
      </c>
      <c r="H11" s="91" t="s">
        <v>110</v>
      </c>
      <c r="I11" s="91" t="s">
        <v>131</v>
      </c>
      <c r="J11" s="118" t="s">
        <v>132</v>
      </c>
      <c r="K11" s="79"/>
    </row>
    <row r="12" spans="1:11" ht="120" hidden="1" customHeight="1">
      <c r="A12" s="12"/>
      <c r="B12" s="114">
        <v>6</v>
      </c>
      <c r="C12" s="116" t="s">
        <v>133</v>
      </c>
      <c r="D12" s="90" t="s">
        <v>164</v>
      </c>
      <c r="E12" s="119">
        <v>0</v>
      </c>
      <c r="F12" s="116" t="s">
        <v>134</v>
      </c>
      <c r="G12" s="83" t="s">
        <v>135</v>
      </c>
      <c r="H12" s="91" t="s">
        <v>162</v>
      </c>
      <c r="I12" s="91" t="s">
        <v>136</v>
      </c>
      <c r="J12" s="83" t="s">
        <v>137</v>
      </c>
      <c r="K12" s="80"/>
    </row>
    <row r="13" spans="1:11" ht="120" customHeight="1">
      <c r="A13" s="12"/>
      <c r="B13" s="114">
        <v>6</v>
      </c>
      <c r="C13" s="116" t="s">
        <v>168</v>
      </c>
      <c r="D13" s="90" t="s">
        <v>172</v>
      </c>
      <c r="E13" s="119">
        <f>'PMS(calc_process)'!G13</f>
        <v>7.1900000000000006E-2</v>
      </c>
      <c r="F13" s="116" t="s">
        <v>169</v>
      </c>
      <c r="G13" s="83" t="s">
        <v>135</v>
      </c>
      <c r="H13" s="91" t="s">
        <v>170</v>
      </c>
      <c r="I13" s="91" t="s">
        <v>171</v>
      </c>
      <c r="J13" s="83" t="s">
        <v>137</v>
      </c>
      <c r="K13" s="80"/>
    </row>
    <row r="14" spans="1:11" ht="120" customHeight="1">
      <c r="A14" s="12"/>
      <c r="B14" s="114">
        <v>7</v>
      </c>
      <c r="C14" s="116" t="s">
        <v>165</v>
      </c>
      <c r="D14" s="90" t="s">
        <v>153</v>
      </c>
      <c r="E14" s="119">
        <v>60</v>
      </c>
      <c r="F14" s="116" t="s">
        <v>139</v>
      </c>
      <c r="G14" s="83" t="s">
        <v>135</v>
      </c>
      <c r="H14" s="91" t="s">
        <v>166</v>
      </c>
      <c r="I14" s="91" t="s">
        <v>167</v>
      </c>
      <c r="J14" s="83" t="s">
        <v>137</v>
      </c>
      <c r="K14" s="80"/>
    </row>
    <row r="15" spans="1:11" ht="25.5" customHeight="1">
      <c r="B15" s="1" t="s">
        <v>173</v>
      </c>
    </row>
    <row r="16" spans="1:11" ht="20.100000000000001" customHeight="1">
      <c r="A16" s="75" t="s">
        <v>17</v>
      </c>
    </row>
    <row r="17" spans="1:11" ht="20.100000000000001" customHeight="1">
      <c r="B17" s="77" t="s">
        <v>20</v>
      </c>
      <c r="C17" s="125" t="s">
        <v>21</v>
      </c>
      <c r="D17" s="125"/>
      <c r="E17" s="77" t="s">
        <v>22</v>
      </c>
      <c r="F17" s="77" t="s">
        <v>23</v>
      </c>
      <c r="G17" s="125" t="s">
        <v>24</v>
      </c>
      <c r="H17" s="125"/>
      <c r="I17" s="125"/>
      <c r="J17" s="125" t="s">
        <v>25</v>
      </c>
      <c r="K17" s="125"/>
    </row>
    <row r="18" spans="1:11" ht="39" customHeight="1">
      <c r="B18" s="77" t="s">
        <v>31</v>
      </c>
      <c r="C18" s="125" t="s">
        <v>32</v>
      </c>
      <c r="D18" s="125"/>
      <c r="E18" s="77" t="s">
        <v>33</v>
      </c>
      <c r="F18" s="77" t="s">
        <v>34</v>
      </c>
      <c r="G18" s="125" t="s">
        <v>36</v>
      </c>
      <c r="H18" s="125"/>
      <c r="I18" s="125"/>
      <c r="J18" s="125" t="s">
        <v>39</v>
      </c>
      <c r="K18" s="125"/>
    </row>
    <row r="19" spans="1:11" ht="75.75" customHeight="1">
      <c r="B19" s="97" t="s">
        <v>141</v>
      </c>
      <c r="C19" s="130" t="s">
        <v>163</v>
      </c>
      <c r="D19" s="130"/>
      <c r="E19" s="98">
        <v>0</v>
      </c>
      <c r="F19" s="97" t="s">
        <v>56</v>
      </c>
      <c r="G19" s="132" t="s">
        <v>162</v>
      </c>
      <c r="H19" s="132"/>
      <c r="I19" s="132"/>
      <c r="J19" s="131"/>
      <c r="K19" s="131"/>
    </row>
    <row r="20" spans="1:11" ht="6.75" customHeight="1"/>
    <row r="21" spans="1:11" ht="18.75" customHeight="1">
      <c r="A21" s="76" t="s">
        <v>18</v>
      </c>
      <c r="B21" s="11"/>
    </row>
    <row r="22" spans="1:11" ht="21.6" thickBot="1">
      <c r="B22" s="126" t="s">
        <v>46</v>
      </c>
      <c r="C22" s="127"/>
      <c r="D22" s="81" t="s">
        <v>34</v>
      </c>
    </row>
    <row r="23" spans="1:11" ht="20.399999999999999" thickBot="1">
      <c r="B23" s="128">
        <f>ROUNDDOWN('PMS(calc_process)'!G6, 0)</f>
        <v>49012</v>
      </c>
      <c r="C23" s="129"/>
      <c r="D23" s="82" t="s">
        <v>47</v>
      </c>
    </row>
    <row r="24" spans="1:11" ht="20.100000000000001" customHeight="1">
      <c r="B24" s="12"/>
      <c r="C24" s="12"/>
      <c r="F24" s="54"/>
      <c r="G24" s="54"/>
    </row>
    <row r="25" spans="1:11" ht="18.75" customHeight="1">
      <c r="A25" s="75" t="s">
        <v>19</v>
      </c>
    </row>
    <row r="26" spans="1:11" ht="18" customHeight="1">
      <c r="B26" s="78" t="s">
        <v>41</v>
      </c>
      <c r="C26" s="124" t="s">
        <v>42</v>
      </c>
      <c r="D26" s="124"/>
      <c r="E26" s="124"/>
      <c r="F26" s="124"/>
      <c r="G26" s="124"/>
      <c r="H26" s="124"/>
      <c r="I26" s="124"/>
      <c r="J26" s="56"/>
    </row>
    <row r="27" spans="1:11" ht="18" customHeight="1">
      <c r="B27" s="78" t="s">
        <v>40</v>
      </c>
      <c r="C27" s="124" t="s">
        <v>43</v>
      </c>
      <c r="D27" s="124"/>
      <c r="E27" s="124"/>
      <c r="F27" s="124"/>
      <c r="G27" s="124"/>
      <c r="H27" s="124"/>
      <c r="I27" s="124"/>
      <c r="J27" s="56"/>
    </row>
    <row r="28" spans="1:11" ht="18" customHeight="1">
      <c r="B28" s="78" t="s">
        <v>44</v>
      </c>
      <c r="C28" s="124" t="s">
        <v>45</v>
      </c>
      <c r="D28" s="124"/>
      <c r="E28" s="124"/>
      <c r="F28" s="124"/>
      <c r="G28" s="124"/>
      <c r="H28" s="124"/>
      <c r="I28" s="124"/>
      <c r="J28" s="56"/>
    </row>
  </sheetData>
  <mergeCells count="15">
    <mergeCell ref="K9:K10"/>
    <mergeCell ref="C27:I27"/>
    <mergeCell ref="C28:I28"/>
    <mergeCell ref="C17:D17"/>
    <mergeCell ref="C18:D18"/>
    <mergeCell ref="B22:C22"/>
    <mergeCell ref="B23:C23"/>
    <mergeCell ref="C19:D19"/>
    <mergeCell ref="C26:I26"/>
    <mergeCell ref="J17:K17"/>
    <mergeCell ref="J18:K18"/>
    <mergeCell ref="J19:K19"/>
    <mergeCell ref="G17:I17"/>
    <mergeCell ref="G18:I18"/>
    <mergeCell ref="G19:I19"/>
  </mergeCells>
  <phoneticPr fontId="2"/>
  <pageMargins left="0.70866141732283472" right="0.70866141732283472" top="0.74803149606299213" bottom="0.74803149606299213" header="0.31496062992125984" footer="0.31496062992125984"/>
  <pageSetup paperSize="8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68"/>
  <sheetViews>
    <sheetView showGridLines="0" view="pageBreakPreview" topLeftCell="A60" zoomScale="80" zoomScaleNormal="100" zoomScaleSheetLayoutView="80" workbookViewId="0">
      <selection activeCell="H80" sqref="H80"/>
    </sheetView>
  </sheetViews>
  <sheetFormatPr defaultColWidth="9" defaultRowHeight="13.8"/>
  <cols>
    <col min="1" max="4" width="3.6640625" style="1" customWidth="1"/>
    <col min="5" max="5" width="47.109375" style="1" customWidth="1"/>
    <col min="6" max="6" width="15.21875" style="1" customWidth="1"/>
    <col min="7" max="7" width="17" style="1" customWidth="1"/>
    <col min="8" max="8" width="14.6640625" style="1" customWidth="1"/>
    <col min="9" max="9" width="17" style="14" customWidth="1"/>
    <col min="10" max="16384" width="9" style="1"/>
  </cols>
  <sheetData>
    <row r="1" spans="1:11" ht="18" customHeight="1">
      <c r="I1" s="59" t="str">
        <f>'PMS(input)'!K1</f>
        <v>JCM_ET_F_PMS_ver01.0（案3）</v>
      </c>
    </row>
    <row r="2" spans="1:11" ht="27.75" customHeight="1">
      <c r="A2" s="138" t="s">
        <v>50</v>
      </c>
      <c r="B2" s="138"/>
      <c r="C2" s="138"/>
      <c r="D2" s="138"/>
      <c r="E2" s="138"/>
      <c r="F2" s="138"/>
      <c r="G2" s="138"/>
      <c r="H2" s="138"/>
      <c r="I2" s="138"/>
    </row>
    <row r="3" spans="1:11" ht="18" customHeight="1">
      <c r="A3" s="139" t="s">
        <v>48</v>
      </c>
      <c r="B3" s="140"/>
      <c r="C3" s="140"/>
      <c r="D3" s="140"/>
      <c r="E3" s="140"/>
      <c r="F3" s="140"/>
      <c r="G3" s="140"/>
      <c r="H3" s="140"/>
      <c r="I3" s="140"/>
    </row>
    <row r="4" spans="1:11" ht="11.25" customHeight="1" thickBot="1"/>
    <row r="5" spans="1:11" ht="18.75" customHeight="1" thickBot="1">
      <c r="A5" s="30" t="s">
        <v>6</v>
      </c>
      <c r="B5" s="63"/>
      <c r="C5" s="63"/>
      <c r="D5" s="63"/>
      <c r="E5" s="64"/>
      <c r="F5" s="65" t="s">
        <v>10</v>
      </c>
      <c r="G5" s="31" t="s">
        <v>4</v>
      </c>
      <c r="H5" s="31" t="s">
        <v>5</v>
      </c>
      <c r="I5" s="32" t="s">
        <v>11</v>
      </c>
    </row>
    <row r="6" spans="1:11" ht="18.75" customHeight="1" thickBot="1">
      <c r="A6" s="33"/>
      <c r="B6" s="15" t="s">
        <v>13</v>
      </c>
      <c r="C6" s="15"/>
      <c r="D6" s="60"/>
      <c r="E6" s="61"/>
      <c r="F6" s="62"/>
      <c r="G6" s="105">
        <f>G21-G29</f>
        <v>49012.347168000015</v>
      </c>
      <c r="H6" s="17" t="s">
        <v>2</v>
      </c>
      <c r="I6" s="34" t="s">
        <v>3</v>
      </c>
    </row>
    <row r="7" spans="1:11" ht="18.75" customHeight="1">
      <c r="A7" s="35" t="s">
        <v>7</v>
      </c>
      <c r="B7" s="18"/>
      <c r="C7" s="18"/>
      <c r="D7" s="19"/>
      <c r="E7" s="20"/>
      <c r="F7" s="21"/>
      <c r="G7" s="106"/>
      <c r="H7" s="21"/>
      <c r="I7" s="36"/>
      <c r="J7" s="57"/>
      <c r="K7" s="57"/>
    </row>
    <row r="8" spans="1:11" ht="28.2" customHeight="1">
      <c r="A8" s="41"/>
      <c r="B8" s="16"/>
      <c r="C8" s="133" t="s">
        <v>68</v>
      </c>
      <c r="D8" s="141"/>
      <c r="E8" s="142"/>
      <c r="F8" s="45"/>
      <c r="G8" s="107">
        <f>F62</f>
        <v>21</v>
      </c>
      <c r="H8" s="102" t="s">
        <v>69</v>
      </c>
      <c r="I8" s="37" t="s">
        <v>63</v>
      </c>
    </row>
    <row r="9" spans="1:11" ht="18.75" hidden="1" customHeight="1">
      <c r="A9" s="38"/>
      <c r="B9" s="16"/>
      <c r="C9" s="133" t="s">
        <v>70</v>
      </c>
      <c r="D9" s="134"/>
      <c r="E9" s="135"/>
      <c r="F9" s="46" t="s">
        <v>71</v>
      </c>
      <c r="G9" s="108">
        <f>F52</f>
        <v>7.4099999999999999E-2</v>
      </c>
      <c r="H9" s="102" t="s">
        <v>72</v>
      </c>
      <c r="I9" s="34"/>
    </row>
    <row r="10" spans="1:11" ht="18.75" hidden="1" customHeight="1">
      <c r="A10" s="38"/>
      <c r="B10" s="16"/>
      <c r="C10" s="133" t="s">
        <v>73</v>
      </c>
      <c r="D10" s="134"/>
      <c r="E10" s="135"/>
      <c r="F10" s="45" t="s">
        <v>71</v>
      </c>
      <c r="G10" s="107">
        <f>F45</f>
        <v>37.700000000000003</v>
      </c>
      <c r="H10" s="101" t="s">
        <v>74</v>
      </c>
      <c r="I10" s="37"/>
    </row>
    <row r="11" spans="1:11" ht="18.75" hidden="1" customHeight="1">
      <c r="A11" s="38"/>
      <c r="B11" s="16"/>
      <c r="C11" s="133" t="s">
        <v>151</v>
      </c>
      <c r="D11" s="134"/>
      <c r="E11" s="135"/>
      <c r="F11" s="45" t="s">
        <v>152</v>
      </c>
      <c r="G11" s="107">
        <f>G9*F49/G15</f>
        <v>0.88919999999999999</v>
      </c>
      <c r="H11" s="101" t="s">
        <v>56</v>
      </c>
      <c r="I11" s="37"/>
    </row>
    <row r="12" spans="1:11" ht="18.75" hidden="1" customHeight="1">
      <c r="A12" s="38"/>
      <c r="B12" s="16"/>
      <c r="C12" s="133" t="s">
        <v>73</v>
      </c>
      <c r="D12" s="134"/>
      <c r="E12" s="135"/>
      <c r="F12" s="45" t="s">
        <v>94</v>
      </c>
      <c r="G12" s="107">
        <f>F47</f>
        <v>0</v>
      </c>
      <c r="H12" s="101" t="s">
        <v>59</v>
      </c>
      <c r="I12" s="37"/>
    </row>
    <row r="13" spans="1:11" ht="18.75" customHeight="1">
      <c r="A13" s="38"/>
      <c r="B13" s="16"/>
      <c r="C13" s="133" t="s">
        <v>160</v>
      </c>
      <c r="D13" s="134"/>
      <c r="E13" s="135"/>
      <c r="F13" s="45" t="s">
        <v>94</v>
      </c>
      <c r="G13" s="107">
        <f>F53</f>
        <v>7.1900000000000006E-2</v>
      </c>
      <c r="H13" s="101" t="s">
        <v>72</v>
      </c>
      <c r="I13" s="37"/>
    </row>
    <row r="14" spans="1:11" ht="31.5" customHeight="1">
      <c r="A14" s="38"/>
      <c r="B14" s="16"/>
      <c r="C14" s="133" t="s">
        <v>161</v>
      </c>
      <c r="D14" s="134"/>
      <c r="E14" s="135"/>
      <c r="F14" s="45" t="s">
        <v>94</v>
      </c>
      <c r="G14" s="115">
        <f>G13*F49/G15</f>
        <v>0.86280000000000012</v>
      </c>
      <c r="H14" s="101" t="s">
        <v>97</v>
      </c>
      <c r="I14" s="37" t="s">
        <v>156</v>
      </c>
    </row>
    <row r="15" spans="1:11">
      <c r="A15" s="38"/>
      <c r="B15" s="16"/>
      <c r="C15" s="136" t="s">
        <v>95</v>
      </c>
      <c r="D15" s="136"/>
      <c r="E15" s="137"/>
      <c r="F15" s="45" t="s">
        <v>96</v>
      </c>
      <c r="G15" s="115">
        <f>F65/100</f>
        <v>0.3</v>
      </c>
      <c r="H15" s="101"/>
      <c r="I15" s="37"/>
    </row>
    <row r="16" spans="1:11">
      <c r="A16" s="38"/>
      <c r="B16" s="16"/>
      <c r="C16" s="136" t="s">
        <v>153</v>
      </c>
      <c r="D16" s="136"/>
      <c r="E16" s="137"/>
      <c r="F16" s="45"/>
      <c r="G16" s="115">
        <f>'PMS(input)'!E14</f>
        <v>60</v>
      </c>
      <c r="H16" s="101" t="s">
        <v>139</v>
      </c>
      <c r="I16" s="37" t="s">
        <v>159</v>
      </c>
    </row>
    <row r="17" spans="1:9" ht="18.75" customHeight="1">
      <c r="A17" s="38"/>
      <c r="B17" s="16"/>
      <c r="C17" s="133" t="s">
        <v>142</v>
      </c>
      <c r="D17" s="134"/>
      <c r="E17" s="135"/>
      <c r="F17" s="45"/>
      <c r="G17" s="107">
        <f>F68</f>
        <v>120</v>
      </c>
      <c r="H17" s="101" t="s">
        <v>139</v>
      </c>
      <c r="I17" s="37" t="s">
        <v>140</v>
      </c>
    </row>
    <row r="18" spans="1:9" ht="18.75" customHeight="1">
      <c r="A18" s="38"/>
      <c r="B18" s="16"/>
      <c r="C18" s="133" t="s">
        <v>143</v>
      </c>
      <c r="D18" s="134"/>
      <c r="E18" s="135"/>
      <c r="F18" s="45"/>
      <c r="G18" s="115">
        <f>F56</f>
        <v>0</v>
      </c>
      <c r="H18" s="101" t="s">
        <v>66</v>
      </c>
      <c r="I18" s="120" t="s">
        <v>157</v>
      </c>
    </row>
    <row r="19" spans="1:9" ht="18.75" customHeight="1">
      <c r="A19" s="38"/>
      <c r="B19" s="16"/>
      <c r="C19" s="133" t="s">
        <v>144</v>
      </c>
      <c r="D19" s="134"/>
      <c r="E19" s="135"/>
      <c r="F19" s="49"/>
      <c r="G19" s="107">
        <f>F59</f>
        <v>0</v>
      </c>
      <c r="H19" s="101" t="s">
        <v>66</v>
      </c>
      <c r="I19" s="121" t="s">
        <v>158</v>
      </c>
    </row>
    <row r="20" spans="1:9" ht="18.75" customHeight="1" thickBot="1">
      <c r="A20" s="35" t="s">
        <v>8</v>
      </c>
      <c r="B20" s="67"/>
      <c r="C20" s="68"/>
      <c r="D20" s="10"/>
      <c r="E20" s="10"/>
      <c r="F20" s="10"/>
      <c r="G20" s="109"/>
      <c r="H20" s="9"/>
      <c r="I20" s="40"/>
    </row>
    <row r="21" spans="1:9" ht="18.75" customHeight="1" thickBot="1">
      <c r="A21" s="41"/>
      <c r="B21" s="47" t="s">
        <v>14</v>
      </c>
      <c r="C21" s="66"/>
      <c r="D21" s="22"/>
      <c r="E21" s="22"/>
      <c r="F21" s="3"/>
      <c r="G21" s="105">
        <f>G22*G23</f>
        <v>69534.777600000016</v>
      </c>
      <c r="H21" s="3" t="s">
        <v>2</v>
      </c>
      <c r="I21" s="37" t="s">
        <v>1</v>
      </c>
    </row>
    <row r="22" spans="1:9" ht="48.75" customHeight="1">
      <c r="A22" s="41"/>
      <c r="B22" s="47"/>
      <c r="C22" s="145" t="s">
        <v>100</v>
      </c>
      <c r="D22" s="141"/>
      <c r="E22" s="142"/>
      <c r="F22" s="49" t="s">
        <v>65</v>
      </c>
      <c r="G22" s="110">
        <f>'PMS(input)'!E8</f>
        <v>161184</v>
      </c>
      <c r="H22" s="27" t="s">
        <v>52</v>
      </c>
      <c r="I22" s="37" t="s">
        <v>51</v>
      </c>
    </row>
    <row r="23" spans="1:9" ht="43.95" customHeight="1">
      <c r="A23" s="41"/>
      <c r="B23" s="47"/>
      <c r="C23" s="145" t="s">
        <v>103</v>
      </c>
      <c r="D23" s="141"/>
      <c r="E23" s="142"/>
      <c r="F23" s="49" t="s">
        <v>65</v>
      </c>
      <c r="G23" s="110">
        <f>G26*G24+G27*G25</f>
        <v>0.43140000000000006</v>
      </c>
      <c r="H23" s="3" t="s">
        <v>66</v>
      </c>
      <c r="I23" s="37" t="s">
        <v>105</v>
      </c>
    </row>
    <row r="24" spans="1:9" ht="46.2" customHeight="1">
      <c r="A24" s="41"/>
      <c r="B24" s="47"/>
      <c r="C24" s="145" t="s">
        <v>101</v>
      </c>
      <c r="D24" s="141"/>
      <c r="E24" s="142"/>
      <c r="F24" s="49" t="s">
        <v>65</v>
      </c>
      <c r="G24" s="110">
        <f>IF(G17-G16&gt;0,(G16*G18+(G17-G16)*G14)/120,G18)</f>
        <v>0.43140000000000006</v>
      </c>
      <c r="H24" s="3" t="s">
        <v>66</v>
      </c>
      <c r="I24" s="37" t="s">
        <v>133</v>
      </c>
    </row>
    <row r="25" spans="1:9" ht="45" customHeight="1">
      <c r="A25" s="41"/>
      <c r="B25" s="47"/>
      <c r="C25" s="145" t="s">
        <v>102</v>
      </c>
      <c r="D25" s="141"/>
      <c r="E25" s="142"/>
      <c r="F25" s="49" t="s">
        <v>65</v>
      </c>
      <c r="G25" s="107">
        <f>IF(G17-G16&gt;0,(G16*G19+(G17-G16)*G14)/120,G19)</f>
        <v>0.43140000000000006</v>
      </c>
      <c r="H25" s="101" t="s">
        <v>67</v>
      </c>
      <c r="I25" s="37" t="s">
        <v>141</v>
      </c>
    </row>
    <row r="26" spans="1:9" ht="33" customHeight="1">
      <c r="A26" s="41"/>
      <c r="B26" s="47"/>
      <c r="C26" s="145" t="s">
        <v>154</v>
      </c>
      <c r="D26" s="141"/>
      <c r="E26" s="142"/>
      <c r="F26" s="49" t="s">
        <v>65</v>
      </c>
      <c r="G26" s="110">
        <v>0.5</v>
      </c>
      <c r="H26" s="3" t="s">
        <v>65</v>
      </c>
      <c r="I26" s="37" t="s">
        <v>65</v>
      </c>
    </row>
    <row r="27" spans="1:9" ht="33" customHeight="1">
      <c r="A27" s="33"/>
      <c r="B27" s="60"/>
      <c r="C27" s="145" t="s">
        <v>155</v>
      </c>
      <c r="D27" s="141"/>
      <c r="E27" s="142"/>
      <c r="F27" s="49" t="s">
        <v>65</v>
      </c>
      <c r="G27" s="111">
        <v>0.5</v>
      </c>
      <c r="H27" s="84" t="s">
        <v>65</v>
      </c>
      <c r="I27" s="73" t="s">
        <v>65</v>
      </c>
    </row>
    <row r="28" spans="1:9" ht="18.75" customHeight="1" thickBot="1">
      <c r="A28" s="35" t="s">
        <v>9</v>
      </c>
      <c r="B28" s="4"/>
      <c r="C28" s="4"/>
      <c r="D28" s="4"/>
      <c r="E28" s="69"/>
      <c r="F28" s="70"/>
      <c r="G28" s="109"/>
      <c r="H28" s="71"/>
      <c r="I28" s="72"/>
    </row>
    <row r="29" spans="1:9" ht="18.75" customHeight="1" thickBot="1">
      <c r="A29" s="38"/>
      <c r="B29" s="23" t="s">
        <v>15</v>
      </c>
      <c r="C29" s="23"/>
      <c r="D29" s="23"/>
      <c r="E29" s="24"/>
      <c r="F29" s="50"/>
      <c r="G29" s="105">
        <f>G30+G33</f>
        <v>20522.430432000001</v>
      </c>
      <c r="H29" s="17" t="s">
        <v>2</v>
      </c>
      <c r="I29" s="37" t="s">
        <v>0</v>
      </c>
    </row>
    <row r="30" spans="1:9" ht="18.75" customHeight="1">
      <c r="A30" s="38"/>
      <c r="B30" s="25"/>
      <c r="C30" s="88" t="s">
        <v>76</v>
      </c>
      <c r="D30" s="89"/>
      <c r="E30" s="29"/>
      <c r="F30" s="49"/>
      <c r="G30" s="112">
        <f>G31*G10*G11</f>
        <v>0</v>
      </c>
      <c r="H30" s="17" t="s">
        <v>77</v>
      </c>
      <c r="I30" s="37" t="s">
        <v>78</v>
      </c>
    </row>
    <row r="31" spans="1:9" ht="18.75" customHeight="1">
      <c r="A31" s="38"/>
      <c r="B31" s="25"/>
      <c r="C31" s="28"/>
      <c r="D31" s="145" t="s">
        <v>79</v>
      </c>
      <c r="E31" s="135"/>
      <c r="F31" s="45" t="s">
        <v>71</v>
      </c>
      <c r="G31" s="110">
        <f>'PMS(input)'!E7</f>
        <v>0</v>
      </c>
      <c r="H31" s="3" t="s">
        <v>80</v>
      </c>
      <c r="I31" s="37"/>
    </row>
    <row r="32" spans="1:9" ht="18.75" customHeight="1">
      <c r="A32" s="38"/>
      <c r="B32" s="25"/>
      <c r="C32" s="103"/>
      <c r="D32" s="145" t="s">
        <v>73</v>
      </c>
      <c r="E32" s="146"/>
      <c r="F32" s="45" t="s">
        <v>71</v>
      </c>
      <c r="G32" s="107">
        <f>F45</f>
        <v>37.700000000000003</v>
      </c>
      <c r="H32" s="101" t="s">
        <v>74</v>
      </c>
      <c r="I32" s="37"/>
    </row>
    <row r="33" spans="1:9" ht="18.75" customHeight="1">
      <c r="A33" s="38"/>
      <c r="B33" s="25"/>
      <c r="C33" s="147" t="s">
        <v>81</v>
      </c>
      <c r="D33" s="148"/>
      <c r="E33" s="149"/>
      <c r="F33" s="49" t="s">
        <v>65</v>
      </c>
      <c r="G33" s="113">
        <f>(G34+(G35*G36))*G37</f>
        <v>20522.430432000001</v>
      </c>
      <c r="H33" s="17" t="s">
        <v>77</v>
      </c>
      <c r="I33" s="37" t="s">
        <v>82</v>
      </c>
    </row>
    <row r="34" spans="1:9" ht="28.2" customHeight="1">
      <c r="A34" s="38"/>
      <c r="B34" s="25"/>
      <c r="C34" s="28"/>
      <c r="D34" s="143" t="s">
        <v>83</v>
      </c>
      <c r="E34" s="144"/>
      <c r="F34" s="45" t="s">
        <v>65</v>
      </c>
      <c r="G34" s="104">
        <f>'PMS(input)'!E9</f>
        <v>0.01</v>
      </c>
      <c r="H34" s="27" t="s">
        <v>84</v>
      </c>
      <c r="I34" s="37" t="s">
        <v>53</v>
      </c>
    </row>
    <row r="35" spans="1:9" ht="30.6" customHeight="1">
      <c r="A35" s="38"/>
      <c r="B35" s="25"/>
      <c r="C35" s="28"/>
      <c r="D35" s="143" t="s">
        <v>138</v>
      </c>
      <c r="E35" s="144"/>
      <c r="F35" s="45" t="s">
        <v>65</v>
      </c>
      <c r="G35" s="104">
        <f>'PMS(input)'!E10</f>
        <v>5.0000000000000004E-6</v>
      </c>
      <c r="H35" s="27" t="s">
        <v>85</v>
      </c>
      <c r="I35" s="37" t="s">
        <v>54</v>
      </c>
    </row>
    <row r="36" spans="1:9" ht="18.75" customHeight="1">
      <c r="A36" s="38"/>
      <c r="B36" s="25"/>
      <c r="C36" s="28"/>
      <c r="D36" s="48" t="s">
        <v>75</v>
      </c>
      <c r="E36" s="29"/>
      <c r="F36" s="45" t="s">
        <v>86</v>
      </c>
      <c r="G36" s="107">
        <v>21</v>
      </c>
      <c r="H36" s="101" t="s">
        <v>69</v>
      </c>
      <c r="I36" s="37"/>
    </row>
    <row r="37" spans="1:9" ht="18.75" customHeight="1">
      <c r="A37" s="38"/>
      <c r="B37" s="25"/>
      <c r="C37" s="28"/>
      <c r="D37" s="48" t="s">
        <v>87</v>
      </c>
      <c r="E37" s="29"/>
      <c r="F37" s="45" t="s">
        <v>65</v>
      </c>
      <c r="G37" s="110">
        <f>'PMS(input)'!E11</f>
        <v>2030918.4000000001</v>
      </c>
      <c r="H37" s="27" t="s">
        <v>88</v>
      </c>
      <c r="I37" s="37" t="s">
        <v>55</v>
      </c>
    </row>
    <row r="38" spans="1:9" ht="18.75" hidden="1" customHeight="1">
      <c r="A38" s="38"/>
      <c r="B38" s="25"/>
      <c r="C38" s="28"/>
      <c r="D38" s="48"/>
      <c r="E38" s="29"/>
      <c r="F38" s="46"/>
      <c r="G38" s="83"/>
      <c r="H38" s="83"/>
      <c r="I38" s="39"/>
    </row>
    <row r="39" spans="1:9" ht="18.75" hidden="1" customHeight="1">
      <c r="A39" s="38"/>
      <c r="B39" s="25"/>
      <c r="C39" s="88"/>
      <c r="D39" s="89"/>
      <c r="E39" s="29"/>
      <c r="F39" s="49"/>
      <c r="G39" s="26"/>
      <c r="H39" s="27"/>
      <c r="I39" s="37"/>
    </row>
    <row r="40" spans="1:9" ht="18.75" hidden="1" customHeight="1">
      <c r="A40" s="38"/>
      <c r="B40" s="25"/>
      <c r="C40" s="28"/>
      <c r="D40" s="48"/>
      <c r="E40" s="29"/>
      <c r="F40" s="46"/>
      <c r="G40" s="83"/>
      <c r="H40" s="83"/>
      <c r="I40" s="34"/>
    </row>
    <row r="41" spans="1:9" ht="18.75" hidden="1" customHeight="1">
      <c r="A41" s="85"/>
      <c r="B41" s="86"/>
      <c r="C41" s="87"/>
      <c r="D41" s="48"/>
      <c r="E41" s="29"/>
      <c r="F41" s="46"/>
      <c r="G41" s="83"/>
      <c r="H41" s="83"/>
      <c r="I41" s="39"/>
    </row>
    <row r="42" spans="1:9">
      <c r="A42" s="2"/>
      <c r="B42" s="2"/>
      <c r="C42" s="43"/>
      <c r="D42" s="2"/>
      <c r="E42" s="43"/>
      <c r="F42" s="51"/>
      <c r="G42" s="44"/>
      <c r="H42" s="44"/>
      <c r="I42" s="42"/>
    </row>
    <row r="43" spans="1:9" ht="21.75" customHeight="1">
      <c r="E43" s="2" t="s">
        <v>12</v>
      </c>
      <c r="F43" s="12"/>
    </row>
    <row r="44" spans="1:9" ht="21.75" hidden="1" customHeight="1">
      <c r="E44" s="52" t="s">
        <v>57</v>
      </c>
      <c r="F44" s="6" t="s">
        <v>58</v>
      </c>
      <c r="G44" s="5"/>
      <c r="H44" s="5"/>
    </row>
    <row r="45" spans="1:9" ht="21.75" hidden="1" customHeight="1">
      <c r="E45" s="7"/>
      <c r="F45" s="7">
        <v>37.700000000000003</v>
      </c>
      <c r="G45" s="7" t="s">
        <v>59</v>
      </c>
      <c r="H45" s="5"/>
    </row>
    <row r="46" spans="1:9" ht="21.75" hidden="1" customHeight="1">
      <c r="E46" s="7" t="s">
        <v>93</v>
      </c>
      <c r="F46" s="7"/>
      <c r="G46" s="7" t="s">
        <v>59</v>
      </c>
      <c r="H46" s="5"/>
    </row>
    <row r="47" spans="1:9" ht="21.75" customHeight="1">
      <c r="E47" s="8"/>
      <c r="F47" s="8"/>
      <c r="G47" s="2"/>
      <c r="H47" s="2"/>
    </row>
    <row r="48" spans="1:9" ht="21.75" customHeight="1">
      <c r="E48" s="7" t="s">
        <v>150</v>
      </c>
      <c r="F48" s="5"/>
      <c r="G48" s="5"/>
      <c r="H48" s="2"/>
    </row>
    <row r="49" spans="5:8" ht="21.75" customHeight="1">
      <c r="E49" s="52" t="s">
        <v>149</v>
      </c>
      <c r="F49" s="7">
        <v>3.6</v>
      </c>
      <c r="G49" s="7" t="s">
        <v>148</v>
      </c>
      <c r="H49" s="2"/>
    </row>
    <row r="50" spans="5:8" ht="21.75" customHeight="1">
      <c r="E50" s="8"/>
      <c r="F50" s="8"/>
      <c r="G50" s="2"/>
      <c r="H50" s="2"/>
    </row>
    <row r="51" spans="5:8" ht="21.75" customHeight="1">
      <c r="E51" s="7" t="s">
        <v>60</v>
      </c>
      <c r="F51" s="5"/>
      <c r="G51" s="5"/>
      <c r="H51" s="2"/>
    </row>
    <row r="52" spans="5:8" ht="21.75" customHeight="1">
      <c r="E52" s="52" t="s">
        <v>92</v>
      </c>
      <c r="F52" s="7">
        <v>7.4099999999999999E-2</v>
      </c>
      <c r="G52" s="7" t="s">
        <v>61</v>
      </c>
      <c r="H52" s="2"/>
    </row>
    <row r="53" spans="5:8" ht="21.75" customHeight="1">
      <c r="E53" s="52" t="s">
        <v>93</v>
      </c>
      <c r="F53" s="7">
        <v>7.1900000000000006E-2</v>
      </c>
      <c r="G53" s="7" t="s">
        <v>61</v>
      </c>
      <c r="H53" s="2"/>
    </row>
    <row r="54" spans="5:8">
      <c r="E54" s="8"/>
      <c r="F54" s="8"/>
      <c r="G54" s="2"/>
      <c r="H54" s="2"/>
    </row>
    <row r="55" spans="5:8" ht="41.25" customHeight="1">
      <c r="E55" s="99" t="s">
        <v>146</v>
      </c>
      <c r="F55" s="5"/>
      <c r="G55" s="5"/>
      <c r="H55" s="2"/>
    </row>
    <row r="56" spans="5:8" ht="21.75" customHeight="1">
      <c r="E56" s="52"/>
      <c r="F56" s="100">
        <v>0</v>
      </c>
      <c r="G56" s="7" t="s">
        <v>62</v>
      </c>
      <c r="H56" s="2"/>
    </row>
    <row r="57" spans="5:8" ht="21.75" customHeight="1">
      <c r="E57" s="8"/>
      <c r="F57" s="8"/>
      <c r="G57" s="2"/>
      <c r="H57" s="2"/>
    </row>
    <row r="58" spans="5:8" ht="27.6">
      <c r="E58" s="99" t="s">
        <v>145</v>
      </c>
      <c r="F58" s="5"/>
      <c r="G58" s="5"/>
      <c r="H58" s="2"/>
    </row>
    <row r="59" spans="5:8" ht="21.75" customHeight="1">
      <c r="E59" s="52"/>
      <c r="F59" s="100">
        <v>0</v>
      </c>
      <c r="G59" s="7" t="s">
        <v>62</v>
      </c>
      <c r="H59" s="2"/>
    </row>
    <row r="60" spans="5:8" ht="21.75" customHeight="1">
      <c r="E60" s="8"/>
      <c r="F60" s="8"/>
      <c r="G60" s="2"/>
      <c r="H60" s="2"/>
    </row>
    <row r="61" spans="5:8" s="14" customFormat="1" ht="21.75" customHeight="1">
      <c r="E61" s="7" t="s">
        <v>64</v>
      </c>
      <c r="F61" s="5"/>
      <c r="G61" s="5"/>
      <c r="H61" s="2"/>
    </row>
    <row r="62" spans="5:8" s="14" customFormat="1" ht="21.75" customHeight="1">
      <c r="E62" s="52" t="s">
        <v>89</v>
      </c>
      <c r="F62" s="7">
        <v>21</v>
      </c>
      <c r="G62" s="7" t="s">
        <v>90</v>
      </c>
      <c r="H62" s="2"/>
    </row>
    <row r="63" spans="5:8" s="14" customFormat="1">
      <c r="E63" s="2"/>
      <c r="F63" s="2"/>
      <c r="G63" s="2"/>
      <c r="H63" s="2"/>
    </row>
    <row r="64" spans="5:8">
      <c r="E64" s="7" t="s">
        <v>95</v>
      </c>
      <c r="F64" s="5"/>
      <c r="G64" s="5"/>
    </row>
    <row r="65" spans="5:7">
      <c r="E65" s="52" t="s">
        <v>99</v>
      </c>
      <c r="F65" s="7">
        <v>30</v>
      </c>
      <c r="G65" s="7" t="s">
        <v>98</v>
      </c>
    </row>
    <row r="67" spans="5:7">
      <c r="E67" s="7" t="s">
        <v>64</v>
      </c>
      <c r="F67" s="5"/>
      <c r="G67" s="5"/>
    </row>
    <row r="68" spans="5:7">
      <c r="E68" s="52" t="s">
        <v>147</v>
      </c>
      <c r="F68" s="7">
        <v>120</v>
      </c>
      <c r="G68" s="7" t="s">
        <v>139</v>
      </c>
    </row>
  </sheetData>
  <mergeCells count="25">
    <mergeCell ref="C27:E27"/>
    <mergeCell ref="C22:E22"/>
    <mergeCell ref="C23:E23"/>
    <mergeCell ref="C24:E24"/>
    <mergeCell ref="C25:E25"/>
    <mergeCell ref="C26:E26"/>
    <mergeCell ref="D34:E34"/>
    <mergeCell ref="D35:E35"/>
    <mergeCell ref="D31:E31"/>
    <mergeCell ref="D32:E32"/>
    <mergeCell ref="C33:E33"/>
    <mergeCell ref="C18:E18"/>
    <mergeCell ref="C19:E19"/>
    <mergeCell ref="C16:E16"/>
    <mergeCell ref="C11:E11"/>
    <mergeCell ref="A2:I2"/>
    <mergeCell ref="A3:I3"/>
    <mergeCell ref="C8:E8"/>
    <mergeCell ref="C9:E9"/>
    <mergeCell ref="C10:E10"/>
    <mergeCell ref="C12:E12"/>
    <mergeCell ref="C13:E13"/>
    <mergeCell ref="C14:E14"/>
    <mergeCell ref="C15:E15"/>
    <mergeCell ref="C17:E17"/>
  </mergeCells>
  <phoneticPr fontId="2"/>
  <dataValidations count="1">
    <dataValidation type="list" allowBlank="1" showInputMessage="1" showErrorMessage="1" sqref="F27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PMS(input)</vt:lpstr>
      <vt:lpstr>PMS(calc_process)</vt:lpstr>
      <vt:lpstr>'PMS(calc_process)'!Print_Area</vt:lpstr>
      <vt:lpstr>'PMS(input)'!Print_Area</vt:lpstr>
      <vt:lpstr>化石燃料種別1</vt:lpstr>
    </vt:vector>
  </TitlesOfParts>
  <Company>三菱UFJリサーチ＆コンサルティング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功</dc:creator>
  <cp:lastModifiedBy>杉村　麻衣子</cp:lastModifiedBy>
  <cp:lastPrinted>2015-02-26T08:16:15Z</cp:lastPrinted>
  <dcterms:created xsi:type="dcterms:W3CDTF">2012-01-13T02:28:29Z</dcterms:created>
  <dcterms:modified xsi:type="dcterms:W3CDTF">2015-02-26T08:16:30Z</dcterms:modified>
</cp:coreProperties>
</file>