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4D55F8EE-758C-40BB-99D0-C9BD464B4384}" xr6:coauthVersionLast="47" xr6:coauthVersionMax="47" xr10:uidLastSave="{00000000-0000-0000-0000-000000000000}"/>
  <bookViews>
    <workbookView xWindow="2805" yWindow="165" windowWidth="25410" windowHeight="15240" activeTab="4" xr2:uid="{59EA1CAB-A45A-49E8-A3C1-C047C6AEA983}"/>
  </bookViews>
  <sheets>
    <sheet name="説明 " sheetId="10" r:id="rId1"/>
    <sheet name="コジェネ+吸収式冷凍機(リファレンス)_記入例" sheetId="7" r:id="rId2"/>
    <sheet name="コジェネ+吸収式冷凍機(リファレンス)_記入用" sheetId="16" r:id="rId3"/>
    <sheet name="コジェネ+吸収式冷凍機(BaU)_記入用" sheetId="15" r:id="rId4"/>
    <sheet name="燃料の排出係数(IPCC)" sheetId="14" r:id="rId5"/>
  </sheets>
  <definedNames>
    <definedName name="_xlnm.Print_Area" localSheetId="3">'コジェネ+吸収式冷凍機(BaU)_記入用'!$A$1:$R$114</definedName>
    <definedName name="_xlnm.Print_Area" localSheetId="2">'コジェネ+吸収式冷凍機(リファレンス)_記入用'!$A$1:$R$113</definedName>
    <definedName name="_xlnm.Print_Area" localSheetId="1">'コジェネ+吸収式冷凍機(リファレンス)_記入例'!$A$1:$R$113</definedName>
    <definedName name="_xlnm.Print_Area" localSheetId="0">'説明 '!$B$2:$X$55</definedName>
    <definedName name="_xlnm.Print_Area" localSheetId="4">'燃料の排出係数(IPCC)'!$A$1:$Y$141</definedName>
    <definedName name="_xlnm.Print_Titles" localSheetId="3">'コジェネ+吸収式冷凍機(BaU)_記入用'!$2:$2</definedName>
    <definedName name="_xlnm.Print_Titles" localSheetId="2">'コジェネ+吸収式冷凍機(リファレンス)_記入用'!$2:$2</definedName>
    <definedName name="_xlnm.Print_Titles" localSheetId="1">'コジェネ+吸収式冷凍機(リファレンス)_記入例'!$2:$2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7" i="15" l="1"/>
  <c r="Q78" i="15"/>
  <c r="Q106" i="15"/>
  <c r="Q100" i="15" s="1"/>
  <c r="Q95" i="15" s="1"/>
  <c r="Q70" i="15" s="1"/>
  <c r="Q105" i="16"/>
  <c r="Q99" i="16" s="1"/>
  <c r="Q94" i="16" s="1"/>
  <c r="Q69" i="16" s="1"/>
  <c r="Q77" i="16"/>
  <c r="Q86" i="16" s="1"/>
  <c r="Q85" i="16" s="1"/>
  <c r="Q46" i="16"/>
  <c r="Q45" i="16"/>
  <c r="Q36" i="16"/>
  <c r="Q35" i="16"/>
  <c r="Q25" i="16"/>
  <c r="Q55" i="16" s="1"/>
  <c r="Q24" i="16"/>
  <c r="Q17" i="16"/>
  <c r="Q12" i="16" s="1"/>
  <c r="Q13" i="16" l="1"/>
  <c r="Q11" i="16"/>
  <c r="Q62" i="16"/>
  <c r="Q68" i="16"/>
  <c r="Q66" i="16"/>
  <c r="L112" i="16" l="1"/>
  <c r="Q87" i="15" l="1"/>
  <c r="Q86" i="15" s="1"/>
  <c r="Q46" i="15"/>
  <c r="Q37" i="15"/>
  <c r="Q36" i="15" s="1"/>
  <c r="Q26" i="15"/>
  <c r="Q25" i="15" s="1"/>
  <c r="Q18" i="15" l="1"/>
  <c r="Q13" i="15" s="1"/>
  <c r="Q69" i="15"/>
  <c r="Q67" i="15"/>
  <c r="Q56" i="15"/>
  <c r="Q14" i="15" l="1"/>
  <c r="Q63" i="15"/>
  <c r="Q12" i="15"/>
  <c r="L113" i="15" s="1"/>
  <c r="E6" i="14" l="1"/>
  <c r="E77" i="14"/>
  <c r="Q25" i="7"/>
  <c r="Q24" i="7"/>
  <c r="Q46" i="7" l="1"/>
  <c r="Q45" i="7" s="1"/>
  <c r="Q77" i="7" l="1"/>
  <c r="Q86" i="7" s="1"/>
  <c r="Q85" i="7" s="1"/>
  <c r="Q55" i="7"/>
  <c r="Q62" i="7" s="1"/>
  <c r="Q36" i="7"/>
  <c r="Q35" i="7" s="1"/>
  <c r="Q105" i="7" l="1"/>
  <c r="Q99" i="7" s="1"/>
  <c r="Q68" i="7" l="1"/>
  <c r="Q94" i="7"/>
  <c r="Q66" i="7" s="1"/>
  <c r="Q13" i="7"/>
  <c r="Q69" i="7" l="1"/>
  <c r="Q17" i="7"/>
  <c r="Q11" i="7" s="1"/>
  <c r="Q12" i="7" l="1"/>
  <c r="L112" i="7"/>
</calcChain>
</file>

<file path=xl/sharedStrings.xml><?xml version="1.0" encoding="utf-8"?>
<sst xmlns="http://schemas.openxmlformats.org/spreadsheetml/2006/main" count="487" uniqueCount="177">
  <si>
    <t>CO2排出削減量</t>
    <rPh sb="3" eb="5">
      <t>ハイシュツ</t>
    </rPh>
    <rPh sb="5" eb="7">
      <t>サクゲン</t>
    </rPh>
    <rPh sb="7" eb="8">
      <t>リョウ</t>
    </rPh>
    <phoneticPr fontId="1"/>
  </si>
  <si>
    <t>ton-CO2/年</t>
    <rPh sb="8" eb="9">
      <t>ネン</t>
    </rPh>
    <phoneticPr fontId="1"/>
  </si>
  <si>
    <t>Q</t>
    <phoneticPr fontId="1"/>
  </si>
  <si>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</si>
  <si>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</si>
  <si>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</si>
  <si>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</si>
  <si>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</si>
  <si>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</si>
  <si>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Ｒｙ＝Ｒｅ+Rsｔ+Ｒhw</t>
    <phoneticPr fontId="1"/>
  </si>
  <si>
    <t>Ｒｅ</t>
    <phoneticPr fontId="1"/>
  </si>
  <si>
    <t>ガスエンジン発電機による発電により代替されたグリッドの消費電力量に伴うCO2排出量</t>
    <rPh sb="6" eb="9">
      <t>ハツデンキ</t>
    </rPh>
    <rPh sb="12" eb="14">
      <t>ハツデン</t>
    </rPh>
    <rPh sb="17" eb="19">
      <t>ダイタイ</t>
    </rPh>
    <rPh sb="27" eb="29">
      <t>ショウヒ</t>
    </rPh>
    <rPh sb="29" eb="31">
      <t>デンリョク</t>
    </rPh>
    <rPh sb="31" eb="32">
      <t>リョウ</t>
    </rPh>
    <rPh sb="33" eb="34">
      <t>トモナ</t>
    </rPh>
    <rPh sb="38" eb="40">
      <t>ハイシュツ</t>
    </rPh>
    <rPh sb="40" eb="41">
      <t>リョウ</t>
    </rPh>
    <phoneticPr fontId="1"/>
  </si>
  <si>
    <t>Rst</t>
    <phoneticPr fontId="1"/>
  </si>
  <si>
    <t>ガスエンジンからの熱回収設備による蒸気供給により代替されたリファレンス設備（ボイラー）での化石燃料消費に伴うCO2排出量</t>
    <rPh sb="9" eb="10">
      <t>ネツ</t>
    </rPh>
    <rPh sb="10" eb="12">
      <t>カイシュウ</t>
    </rPh>
    <rPh sb="12" eb="14">
      <t>セツビ</t>
    </rPh>
    <rPh sb="17" eb="19">
      <t>ジョウキ</t>
    </rPh>
    <rPh sb="19" eb="21">
      <t>キョウキュウ</t>
    </rPh>
    <rPh sb="24" eb="26">
      <t>ダイタイ</t>
    </rPh>
    <rPh sb="35" eb="37">
      <t>セツビ</t>
    </rPh>
    <rPh sb="45" eb="47">
      <t>カセキ</t>
    </rPh>
    <rPh sb="47" eb="49">
      <t>ネンリョウ</t>
    </rPh>
    <rPh sb="49" eb="51">
      <t>ショウヒ</t>
    </rPh>
    <rPh sb="52" eb="53">
      <t>トモナ</t>
    </rPh>
    <rPh sb="57" eb="59">
      <t>ハイシュツ</t>
    </rPh>
    <rPh sb="59" eb="60">
      <t>リョウ</t>
    </rPh>
    <phoneticPr fontId="1"/>
  </si>
  <si>
    <t>Rhw</t>
    <phoneticPr fontId="1"/>
  </si>
  <si>
    <t>ガスエンジンからの熱回収設備による温水供給により代替されたリファレンス設備（ボイラー）での化石燃料消費に伴うCO2排出量</t>
    <rPh sb="9" eb="10">
      <t>ネツ</t>
    </rPh>
    <rPh sb="10" eb="12">
      <t>カイシュウ</t>
    </rPh>
    <rPh sb="12" eb="14">
      <t>セツビ</t>
    </rPh>
    <rPh sb="17" eb="19">
      <t>オンスイ</t>
    </rPh>
    <rPh sb="19" eb="21">
      <t>キョウキュウ</t>
    </rPh>
    <rPh sb="24" eb="26">
      <t>ダイタイ</t>
    </rPh>
    <rPh sb="35" eb="37">
      <t>セツビ</t>
    </rPh>
    <rPh sb="45" eb="47">
      <t>カセキ</t>
    </rPh>
    <rPh sb="47" eb="49">
      <t>ネンリョウ</t>
    </rPh>
    <rPh sb="49" eb="51">
      <t>ショウヒ</t>
    </rPh>
    <rPh sb="52" eb="53">
      <t>トモナ</t>
    </rPh>
    <rPh sb="57" eb="59">
      <t>ハイシュツ</t>
    </rPh>
    <rPh sb="59" eb="60">
      <t>リョウ</t>
    </rPh>
    <phoneticPr fontId="1"/>
  </si>
  <si>
    <t>Geｙ</t>
  </si>
  <si>
    <t>システムの自家消費電力（補機消費電力）を除いたガスエンジンの年間発電量</t>
    <rPh sb="5" eb="7">
      <t>ジカ</t>
    </rPh>
    <rPh sb="7" eb="9">
      <t>ショウヒ</t>
    </rPh>
    <rPh sb="9" eb="11">
      <t>デンリョク</t>
    </rPh>
    <rPh sb="12" eb="13">
      <t>タスク</t>
    </rPh>
    <rPh sb="13" eb="14">
      <t>キ</t>
    </rPh>
    <rPh sb="14" eb="16">
      <t>ショウヒ</t>
    </rPh>
    <rPh sb="16" eb="18">
      <t>デンリョク</t>
    </rPh>
    <rPh sb="20" eb="21">
      <t>ノゾ</t>
    </rPh>
    <rPh sb="30" eb="32">
      <t>ネンカン</t>
    </rPh>
    <rPh sb="32" eb="34">
      <t>ハツデン</t>
    </rPh>
    <rPh sb="34" eb="35">
      <t>リョウ</t>
    </rPh>
    <phoneticPr fontId="1"/>
  </si>
  <si>
    <t>MWｈ/年</t>
    <rPh sb="4" eb="5">
      <t>ネン</t>
    </rPh>
    <phoneticPr fontId="1"/>
  </si>
  <si>
    <t>Re＝Geｙ×Eｇｆ</t>
    <phoneticPr fontId="1"/>
  </si>
  <si>
    <t>Eｇｆ</t>
  </si>
  <si>
    <t>グリッド電力のCO2排出係数</t>
    <rPh sb="4" eb="6">
      <t>デンリョク</t>
    </rPh>
    <rPh sb="10" eb="12">
      <t>ハイシュツ</t>
    </rPh>
    <rPh sb="12" eb="14">
      <t>ケイスウ</t>
    </rPh>
    <phoneticPr fontId="1"/>
  </si>
  <si>
    <t>ton-CO2/MWｈ</t>
    <phoneticPr fontId="1"/>
  </si>
  <si>
    <t>Gey＝（（ガス発電機能力（ｋW）-補機消費電力（ｋW)）×年間稼働時間（h/年））/1000</t>
    <rPh sb="8" eb="11">
      <t>ハツデンキ</t>
    </rPh>
    <rPh sb="11" eb="13">
      <t>ノウリョク</t>
    </rPh>
    <rPh sb="18" eb="19">
      <t>タスク</t>
    </rPh>
    <rPh sb="19" eb="20">
      <t>キ</t>
    </rPh>
    <rPh sb="20" eb="22">
      <t>ショウヒ</t>
    </rPh>
    <rPh sb="22" eb="24">
      <t>デンリョク</t>
    </rPh>
    <rPh sb="30" eb="32">
      <t>ネンカン</t>
    </rPh>
    <rPh sb="32" eb="34">
      <t>カドウ</t>
    </rPh>
    <rPh sb="34" eb="36">
      <t>ジカン</t>
    </rPh>
    <rPh sb="39" eb="40">
      <t>ネン</t>
    </rPh>
    <phoneticPr fontId="1"/>
  </si>
  <si>
    <t>Rst＝Qs/ηs×Esf</t>
    <phoneticPr fontId="1"/>
  </si>
  <si>
    <t>Qs</t>
    <phoneticPr fontId="1"/>
  </si>
  <si>
    <t>Gj/年</t>
    <rPh sb="3" eb="4">
      <t>ネン</t>
    </rPh>
    <phoneticPr fontId="1"/>
  </si>
  <si>
    <t>ηs</t>
    <phoneticPr fontId="1"/>
  </si>
  <si>
    <t>リファレス設備（ボイラー）の効率　（ex：0.9）</t>
    <rPh sb="5" eb="7">
      <t>セツビ</t>
    </rPh>
    <rPh sb="14" eb="16">
      <t>コウリツ</t>
    </rPh>
    <phoneticPr fontId="1"/>
  </si>
  <si>
    <t>Esf</t>
    <phoneticPr fontId="1"/>
  </si>
  <si>
    <t>リファレス設備（ボイラー）で使用されるエネルギー（化石燃料）のCO2排出係数</t>
    <rPh sb="5" eb="7">
      <t>セツビ</t>
    </rPh>
    <rPh sb="14" eb="16">
      <t>シヨウ</t>
    </rPh>
    <rPh sb="25" eb="27">
      <t>カセキ</t>
    </rPh>
    <rPh sb="27" eb="29">
      <t>ネンリョウ</t>
    </rPh>
    <rPh sb="34" eb="36">
      <t>ハイシュツ</t>
    </rPh>
    <rPh sb="36" eb="38">
      <t>ケイスウ</t>
    </rPh>
    <phoneticPr fontId="1"/>
  </si>
  <si>
    <t>ton-CO2/Gj</t>
    <phoneticPr fontId="1"/>
  </si>
  <si>
    <t>Rhw＝Qhw/ηhw×Ehwf</t>
    <phoneticPr fontId="1"/>
  </si>
  <si>
    <t>Qhw</t>
    <phoneticPr fontId="1"/>
  </si>
  <si>
    <t>ηhw</t>
    <phoneticPr fontId="1"/>
  </si>
  <si>
    <t>Ehwf</t>
    <phoneticPr fontId="1"/>
  </si>
  <si>
    <t>Qs＝（時間当たり消費蒸気熱量（Mj/h)）×年間稼働時間（h/年））/1000</t>
    <rPh sb="4" eb="6">
      <t>ジカン</t>
    </rPh>
    <rPh sb="6" eb="7">
      <t>ア</t>
    </rPh>
    <rPh sb="9" eb="11">
      <t>ショウヒ</t>
    </rPh>
    <rPh sb="11" eb="13">
      <t>ジョウキ</t>
    </rPh>
    <rPh sb="13" eb="15">
      <t>ネツリョウ</t>
    </rPh>
    <rPh sb="23" eb="25">
      <t>ネンカン</t>
    </rPh>
    <rPh sb="25" eb="27">
      <t>カドウ</t>
    </rPh>
    <rPh sb="27" eb="29">
      <t>ジカン</t>
    </rPh>
    <rPh sb="32" eb="33">
      <t>ネン</t>
    </rPh>
    <phoneticPr fontId="1"/>
  </si>
  <si>
    <t>Qhw＝（時間当たり消費温水熱量（Mj/h)）×年間稼働時間（h/年））/1000</t>
    <rPh sb="5" eb="7">
      <t>ジカン</t>
    </rPh>
    <rPh sb="7" eb="8">
      <t>ア</t>
    </rPh>
    <rPh sb="10" eb="12">
      <t>ショウヒ</t>
    </rPh>
    <rPh sb="12" eb="14">
      <t>オンスイ</t>
    </rPh>
    <rPh sb="14" eb="16">
      <t>ネツリョウ</t>
    </rPh>
    <rPh sb="24" eb="26">
      <t>ネンカン</t>
    </rPh>
    <rPh sb="26" eb="28">
      <t>カドウ</t>
    </rPh>
    <rPh sb="28" eb="30">
      <t>ジカン</t>
    </rPh>
    <rPh sb="33" eb="34">
      <t>ネン</t>
    </rPh>
    <phoneticPr fontId="1"/>
  </si>
  <si>
    <t>●プロジェクトＣＯ２排出量の計算</t>
    <rPh sb="10" eb="12">
      <t>ハイシュツ</t>
    </rPh>
    <rPh sb="12" eb="13">
      <t>リョウ</t>
    </rPh>
    <rPh sb="14" eb="16">
      <t>ケイサン</t>
    </rPh>
    <phoneticPr fontId="1"/>
  </si>
  <si>
    <t>ηｇ</t>
    <phoneticPr fontId="1"/>
  </si>
  <si>
    <t>ガスｴﾝｼﾞﾝの発電効率　（ex:0.45)</t>
    <rPh sb="8" eb="10">
      <t>ハツデン</t>
    </rPh>
    <rPh sb="10" eb="12">
      <t>コウリツ</t>
    </rPh>
    <phoneticPr fontId="1"/>
  </si>
  <si>
    <t>NCV</t>
    <phoneticPr fontId="1"/>
  </si>
  <si>
    <t>使用するガスの真発熱量　</t>
    <rPh sb="0" eb="2">
      <t>シヨウ</t>
    </rPh>
    <rPh sb="7" eb="8">
      <t>シン</t>
    </rPh>
    <rPh sb="8" eb="10">
      <t>ハツネツ</t>
    </rPh>
    <rPh sb="10" eb="11">
      <t>リョウ</t>
    </rPh>
    <phoneticPr fontId="1"/>
  </si>
  <si>
    <t>Egf</t>
    <phoneticPr fontId="1"/>
  </si>
  <si>
    <t>使用するガスのCO２排出係数</t>
    <rPh sb="0" eb="2">
      <t>シヨウ</t>
    </rPh>
    <rPh sb="10" eb="12">
      <t>ハイシュツ</t>
    </rPh>
    <rPh sb="12" eb="14">
      <t>ケイスウ</t>
    </rPh>
    <phoneticPr fontId="1"/>
  </si>
  <si>
    <t>Mj/Nm3</t>
    <phoneticPr fontId="1"/>
  </si>
  <si>
    <t>（1MWh＝3600Mj)</t>
    <phoneticPr fontId="1"/>
  </si>
  <si>
    <t>ton-CO2/Nm3</t>
    <phoneticPr fontId="1"/>
  </si>
  <si>
    <t>Py=Gey×3600/ηｇ×（1/NCV）×Egf</t>
    <phoneticPr fontId="1"/>
  </si>
  <si>
    <t>ガス発電機能力（ｋW）</t>
  </si>
  <si>
    <t>補機消費電力（ｋW)</t>
  </si>
  <si>
    <t>年間稼働時間（h/年）</t>
  </si>
  <si>
    <t>時間当たり消費蒸気熱量（Mj/h)</t>
  </si>
  <si>
    <t>●必要冷凍能力（空調負荷など）の計算</t>
    <rPh sb="1" eb="3">
      <t>ヒツヨウ</t>
    </rPh>
    <rPh sb="3" eb="5">
      <t>レイトウ</t>
    </rPh>
    <rPh sb="5" eb="7">
      <t>ノウリョク</t>
    </rPh>
    <rPh sb="8" eb="10">
      <t>クウチョウ</t>
    </rPh>
    <rPh sb="10" eb="12">
      <t>フカ</t>
    </rPh>
    <rPh sb="16" eb="18">
      <t>ケイサン</t>
    </rPh>
    <phoneticPr fontId="1"/>
  </si>
  <si>
    <t>年間必要冷凍能力</t>
    <rPh sb="0" eb="2">
      <t>ネンカン</t>
    </rPh>
    <rPh sb="2" eb="4">
      <t>ヒツヨウ</t>
    </rPh>
    <rPh sb="4" eb="6">
      <t>レイトウ</t>
    </rPh>
    <rPh sb="6" eb="8">
      <t>ノウリョク</t>
    </rPh>
    <phoneticPr fontId="1"/>
  </si>
  <si>
    <t>MWh/年</t>
    <rPh sb="4" eb="5">
      <t>ネン</t>
    </rPh>
    <phoneticPr fontId="1"/>
  </si>
  <si>
    <t>RQｙ＝時間当たり必要冷凍能力(kWh）×年間稼働時間(h/年)/1000</t>
    <rPh sb="4" eb="6">
      <t>ジカン</t>
    </rPh>
    <rPh sb="6" eb="7">
      <t>ア</t>
    </rPh>
    <rPh sb="9" eb="11">
      <t>ヒツヨウ</t>
    </rPh>
    <rPh sb="11" eb="13">
      <t>レイトウ</t>
    </rPh>
    <rPh sb="13" eb="15">
      <t>ノウリョク</t>
    </rPh>
    <rPh sb="21" eb="23">
      <t>ネンカン</t>
    </rPh>
    <rPh sb="23" eb="25">
      <t>カドウ</t>
    </rPh>
    <rPh sb="25" eb="27">
      <t>ジカン</t>
    </rPh>
    <rPh sb="30" eb="31">
      <t>ネン</t>
    </rPh>
    <phoneticPr fontId="1"/>
  </si>
  <si>
    <t>(MW/年）</t>
    <rPh sb="4" eb="5">
      <t>ネン</t>
    </rPh>
    <phoneticPr fontId="1"/>
  </si>
  <si>
    <t>時間当たり必要冷凍能力(kWh）</t>
  </si>
  <si>
    <t>年間稼働時間(h/年)</t>
  </si>
  <si>
    <t>Rcop</t>
    <phoneticPr fontId="1"/>
  </si>
  <si>
    <t>リファレンス冷凍機のCOP</t>
    <rPh sb="6" eb="9">
      <t>レイトウキ</t>
    </rPh>
    <phoneticPr fontId="1"/>
  </si>
  <si>
    <t>ｇeｆ</t>
    <phoneticPr fontId="1"/>
  </si>
  <si>
    <t>Ｒｙ＝RQeｙ×gef</t>
    <phoneticPr fontId="1"/>
  </si>
  <si>
    <t>RQey</t>
    <phoneticPr fontId="1"/>
  </si>
  <si>
    <t>リファレンスの場合の年間消費電力量</t>
    <rPh sb="7" eb="9">
      <t>バアイ</t>
    </rPh>
    <rPh sb="10" eb="12">
      <t>ネンカン</t>
    </rPh>
    <rPh sb="12" eb="14">
      <t>ショウヒ</t>
    </rPh>
    <rPh sb="14" eb="16">
      <t>デンリョク</t>
    </rPh>
    <rPh sb="16" eb="17">
      <t>リョウ</t>
    </rPh>
    <phoneticPr fontId="1"/>
  </si>
  <si>
    <t>※参考　ガスエンジンで発電した電力のCO2排出係数＝Py/Gey</t>
    <rPh sb="1" eb="3">
      <t>サンコウ</t>
    </rPh>
    <rPh sb="11" eb="13">
      <t>ハツデン</t>
    </rPh>
    <rPh sb="15" eb="17">
      <t>デンリョク</t>
    </rPh>
    <rPh sb="21" eb="23">
      <t>ハイシュツ</t>
    </rPh>
    <rPh sb="23" eb="25">
      <t>ケイスウ</t>
    </rPh>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</si>
  <si>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</si>
  <si>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</si>
  <si>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t>ＣQｙ</t>
    <phoneticPr fontId="1"/>
  </si>
  <si>
    <t>RQey=ＣＱy/Rcop</t>
    <phoneticPr fontId="1"/>
  </si>
  <si>
    <t>Pｙ＝PQeｙ×gef</t>
    <phoneticPr fontId="1"/>
  </si>
  <si>
    <t>＝時間当たり必要プロジェクト消費電力量(kW/h)×年間稼働時間(h/年)/1000</t>
    <phoneticPr fontId="1"/>
  </si>
  <si>
    <t>事業名</t>
    <rPh sb="0" eb="2">
      <t>ジギョウ</t>
    </rPh>
    <rPh sb="2" eb="3">
      <t>メイ</t>
    </rPh>
    <phoneticPr fontId="5"/>
  </si>
  <si>
    <t>実施サイト</t>
    <rPh sb="0" eb="2">
      <t>ジッシ</t>
    </rPh>
    <phoneticPr fontId="5"/>
  </si>
  <si>
    <t>住所</t>
    <rPh sb="0" eb="2">
      <t>ジュウショ</t>
    </rPh>
    <phoneticPr fontId="5"/>
  </si>
  <si>
    <t>緯度</t>
    <rPh sb="0" eb="2">
      <t>イド</t>
    </rPh>
    <phoneticPr fontId="5"/>
  </si>
  <si>
    <t>経度</t>
    <rPh sb="0" eb="2">
      <t>ケイド</t>
    </rPh>
    <phoneticPr fontId="5"/>
  </si>
  <si>
    <t>負荷の対象</t>
    <rPh sb="0" eb="2">
      <t>フカ</t>
    </rPh>
    <rPh sb="3" eb="5">
      <t>タイショウ</t>
    </rPh>
    <phoneticPr fontId="5"/>
  </si>
  <si>
    <t>出典：</t>
    <rPh sb="0" eb="2">
      <t>シュッテン</t>
    </rPh>
    <phoneticPr fontId="1"/>
  </si>
  <si>
    <t>コジェネレーションの説明</t>
    <rPh sb="10" eb="12">
      <t>セツメイ</t>
    </rPh>
    <phoneticPr fontId="1"/>
  </si>
  <si>
    <t>③ガスエンジンからの廃熱で、工場等で使用する蒸気あるいは温水をつくるボイラーの燃料の焚き減らしに寄与する。</t>
    <rPh sb="10" eb="12">
      <t>ハイネツ</t>
    </rPh>
    <rPh sb="14" eb="17">
      <t>コウジョウトウ</t>
    </rPh>
    <rPh sb="18" eb="20">
      <t>シヨウ</t>
    </rPh>
    <rPh sb="22" eb="24">
      <t>ジョウキ</t>
    </rPh>
    <rPh sb="28" eb="30">
      <t>オンスイ</t>
    </rPh>
    <rPh sb="39" eb="41">
      <t>ネンリョウ</t>
    </rPh>
    <rPh sb="42" eb="43">
      <t>タ</t>
    </rPh>
    <rPh sb="44" eb="45">
      <t>ベ</t>
    </rPh>
    <rPh sb="48" eb="50">
      <t>キヨ</t>
    </rPh>
    <phoneticPr fontId="1"/>
  </si>
  <si>
    <t>①グリッド電力が供給不安定、及び電力コストが高いため、電力需要に合わせた発電容量のコジェネレーション設備を導入する例がほとんどである。（熱需要に合わせたシステムの例はほとんど無い）</t>
    <rPh sb="5" eb="7">
      <t>デンリョク</t>
    </rPh>
    <rPh sb="8" eb="10">
      <t>キョウキュウ</t>
    </rPh>
    <rPh sb="10" eb="13">
      <t>フアンテイ</t>
    </rPh>
    <rPh sb="14" eb="15">
      <t>オヨ</t>
    </rPh>
    <rPh sb="16" eb="18">
      <t>デンリョク</t>
    </rPh>
    <rPh sb="22" eb="23">
      <t>タカ</t>
    </rPh>
    <rPh sb="27" eb="29">
      <t>デンリョク</t>
    </rPh>
    <rPh sb="29" eb="31">
      <t>ジュヨウ</t>
    </rPh>
    <rPh sb="32" eb="33">
      <t>ア</t>
    </rPh>
    <rPh sb="36" eb="38">
      <t>ハツデン</t>
    </rPh>
    <rPh sb="38" eb="40">
      <t>ヨウリョウ</t>
    </rPh>
    <rPh sb="50" eb="52">
      <t>セツビ</t>
    </rPh>
    <rPh sb="53" eb="55">
      <t>ドウニュウ</t>
    </rPh>
    <rPh sb="57" eb="58">
      <t>レイ</t>
    </rPh>
    <rPh sb="68" eb="69">
      <t>ネツ</t>
    </rPh>
    <rPh sb="69" eb="71">
      <t>ジュヨウ</t>
    </rPh>
    <rPh sb="72" eb="73">
      <t>ア</t>
    </rPh>
    <rPh sb="81" eb="82">
      <t>レイ</t>
    </rPh>
    <rPh sb="87" eb="88">
      <t>ナ</t>
    </rPh>
    <phoneticPr fontId="1"/>
  </si>
  <si>
    <t>②したがって、ガスエンジンコジェネレーションシステムを前提とし、発電電力の100％は自家消費しグリッド電力あるいはディーゼル発電機の電力を代替するものとする。</t>
    <rPh sb="27" eb="29">
      <t>ゼンテイ</t>
    </rPh>
    <rPh sb="32" eb="34">
      <t>ハツデン</t>
    </rPh>
    <rPh sb="34" eb="36">
      <t>デンリョク</t>
    </rPh>
    <rPh sb="42" eb="44">
      <t>ジカ</t>
    </rPh>
    <rPh sb="44" eb="46">
      <t>ショウヒ</t>
    </rPh>
    <rPh sb="51" eb="53">
      <t>デンリョク</t>
    </rPh>
    <rPh sb="62" eb="65">
      <t>ハツデンキ</t>
    </rPh>
    <rPh sb="66" eb="68">
      <t>デンリョク</t>
    </rPh>
    <rPh sb="69" eb="71">
      <t>ダイタイ</t>
    </rPh>
    <phoneticPr fontId="1"/>
  </si>
  <si>
    <t>④または、ガスエンジンからの廃熱を、工場等で使用する冷水（冷房用など）をつくる吸収式冷凍機の熱源として使用する。
　この時のリファレンス冷凍機は電動式ターボ冷凍機とする。（吸収式冷凍機より格段にCOP値が高いため）</t>
    <rPh sb="14" eb="16">
      <t>ハイネツ</t>
    </rPh>
    <rPh sb="18" eb="21">
      <t>コウジョウトウ</t>
    </rPh>
    <rPh sb="22" eb="24">
      <t>シヨウ</t>
    </rPh>
    <rPh sb="26" eb="28">
      <t>レイスイ</t>
    </rPh>
    <rPh sb="29" eb="32">
      <t>レイボウヨウ</t>
    </rPh>
    <rPh sb="39" eb="41">
      <t>キュウシュウ</t>
    </rPh>
    <rPh sb="41" eb="42">
      <t>シキ</t>
    </rPh>
    <rPh sb="42" eb="44">
      <t>レイトウ</t>
    </rPh>
    <rPh sb="44" eb="45">
      <t>キ</t>
    </rPh>
    <rPh sb="46" eb="48">
      <t>ネツゲン</t>
    </rPh>
    <rPh sb="51" eb="53">
      <t>シヨウ</t>
    </rPh>
    <rPh sb="60" eb="61">
      <t>トキ</t>
    </rPh>
    <rPh sb="68" eb="70">
      <t>レイトウ</t>
    </rPh>
    <rPh sb="70" eb="71">
      <t>キ</t>
    </rPh>
    <rPh sb="72" eb="75">
      <t>デンドウシキ</t>
    </rPh>
    <rPh sb="78" eb="80">
      <t>レイトウ</t>
    </rPh>
    <rPh sb="80" eb="81">
      <t>キ</t>
    </rPh>
    <rPh sb="86" eb="88">
      <t>キュウシュウ</t>
    </rPh>
    <rPh sb="88" eb="89">
      <t>シキ</t>
    </rPh>
    <rPh sb="89" eb="91">
      <t>レイトウ</t>
    </rPh>
    <rPh sb="91" eb="92">
      <t>キ</t>
    </rPh>
    <rPh sb="94" eb="96">
      <t>カクダン</t>
    </rPh>
    <rPh sb="100" eb="101">
      <t>アタイ</t>
    </rPh>
    <rPh sb="102" eb="103">
      <t>タカ</t>
    </rPh>
    <phoneticPr fontId="1"/>
  </si>
  <si>
    <t>１次エネルギー
（ガスあるいは石油）
100％</t>
    <rPh sb="1" eb="2">
      <t>ジ</t>
    </rPh>
    <rPh sb="15" eb="17">
      <t>セキユ</t>
    </rPh>
    <phoneticPr fontId="1"/>
  </si>
  <si>
    <t>電気エネルギー
45～20％</t>
    <rPh sb="0" eb="2">
      <t>デンキ</t>
    </rPh>
    <phoneticPr fontId="1"/>
  </si>
  <si>
    <t>熱エネルギー
30～60％</t>
    <rPh sb="0" eb="1">
      <t>ネツ</t>
    </rPh>
    <phoneticPr fontId="1"/>
  </si>
  <si>
    <t>コジェネ
総合効率75～80％</t>
    <rPh sb="5" eb="7">
      <t>ソウゴウ</t>
    </rPh>
    <rPh sb="7" eb="9">
      <t>コウリツ</t>
    </rPh>
    <phoneticPr fontId="1"/>
  </si>
  <si>
    <t>ボイラー代替</t>
    <rPh sb="4" eb="6">
      <t>ダイタイ</t>
    </rPh>
    <phoneticPr fontId="1"/>
  </si>
  <si>
    <t>吸収式冷凍機
熱源</t>
    <rPh sb="0" eb="2">
      <t>キュウシュウ</t>
    </rPh>
    <rPh sb="2" eb="3">
      <t>シキ</t>
    </rPh>
    <rPh sb="3" eb="5">
      <t>レイトウ</t>
    </rPh>
    <rPh sb="5" eb="6">
      <t>キ</t>
    </rPh>
    <rPh sb="7" eb="9">
      <t>ネツゲン</t>
    </rPh>
    <phoneticPr fontId="1"/>
  </si>
  <si>
    <t>（リファレンス）</t>
    <phoneticPr fontId="1"/>
  </si>
  <si>
    <t>ターボ冷凍機</t>
    <rPh sb="3" eb="5">
      <t>レイトウ</t>
    </rPh>
    <rPh sb="5" eb="6">
      <t>キ</t>
    </rPh>
    <phoneticPr fontId="1"/>
  </si>
  <si>
    <t>高効率ボイラー</t>
    <rPh sb="0" eb="3">
      <t>コウコウリツ</t>
    </rPh>
    <phoneticPr fontId="1"/>
  </si>
  <si>
    <t>１次エネルギー</t>
    <rPh sb="1" eb="2">
      <t>ジ</t>
    </rPh>
    <phoneticPr fontId="1"/>
  </si>
  <si>
    <t xml:space="preserve">グリッド
ディーゼル発電
電力
</t>
    <rPh sb="10" eb="12">
      <t>ハツデン</t>
    </rPh>
    <rPh sb="13" eb="15">
      <t>デンリョク</t>
    </rPh>
    <phoneticPr fontId="1"/>
  </si>
  <si>
    <t>（B)リファレンスに比べ冷却塔の消費電力量のアップ分（ｋW/h)</t>
    <rPh sb="10" eb="11">
      <t>クラ</t>
    </rPh>
    <rPh sb="12" eb="14">
      <t>レイキャク</t>
    </rPh>
    <rPh sb="14" eb="15">
      <t>トウ</t>
    </rPh>
    <rPh sb="16" eb="18">
      <t>ショウヒ</t>
    </rPh>
    <rPh sb="18" eb="20">
      <t>デンリョク</t>
    </rPh>
    <rPh sb="20" eb="21">
      <t>リョウ</t>
    </rPh>
    <rPh sb="25" eb="26">
      <t>ブン</t>
    </rPh>
    <phoneticPr fontId="1"/>
  </si>
  <si>
    <t>（C)リファレンスに比べ冷却水ポンプの消費電力量のアップ分（ｋW/h)</t>
    <rPh sb="10" eb="11">
      <t>クラ</t>
    </rPh>
    <rPh sb="12" eb="14">
      <t>レイキャク</t>
    </rPh>
    <rPh sb="14" eb="15">
      <t>ミズ</t>
    </rPh>
    <rPh sb="19" eb="21">
      <t>ショウヒ</t>
    </rPh>
    <rPh sb="21" eb="23">
      <t>デンリョク</t>
    </rPh>
    <rPh sb="23" eb="24">
      <t>リョウ</t>
    </rPh>
    <rPh sb="28" eb="29">
      <t>ブン</t>
    </rPh>
    <phoneticPr fontId="1"/>
  </si>
  <si>
    <t>時間当たり必要プロジェクト消費電力量(kW/h）＝（A)+(B)+（C)</t>
    <rPh sb="0" eb="2">
      <t>ジカン</t>
    </rPh>
    <rPh sb="2" eb="3">
      <t>ア</t>
    </rPh>
    <rPh sb="5" eb="7">
      <t>ヒツヨウ</t>
    </rPh>
    <rPh sb="13" eb="18">
      <t>ショウヒデンリョクリョウ</t>
    </rPh>
    <phoneticPr fontId="1"/>
  </si>
  <si>
    <t>出典：H24年9月資源エネルギー庁「熱電併給（コジェネ）推進室資料」</t>
    <rPh sb="0" eb="2">
      <t>シュッテン</t>
    </rPh>
    <rPh sb="6" eb="7">
      <t>ネン</t>
    </rPh>
    <rPh sb="8" eb="9">
      <t>ツキ</t>
    </rPh>
    <rPh sb="9" eb="11">
      <t>シゲン</t>
    </rPh>
    <rPh sb="16" eb="17">
      <t>チョウ</t>
    </rPh>
    <rPh sb="18" eb="19">
      <t>ネツ</t>
    </rPh>
    <rPh sb="19" eb="20">
      <t>デン</t>
    </rPh>
    <rPh sb="20" eb="22">
      <t>ヘイキュウ</t>
    </rPh>
    <rPh sb="28" eb="31">
      <t>スイシンシツ</t>
    </rPh>
    <rPh sb="31" eb="33">
      <t>シリョウ</t>
    </rPh>
    <phoneticPr fontId="1"/>
  </si>
  <si>
    <t>次シート以降をCO2排出削減量計算に使用する前提と考え方（GEC)</t>
    <rPh sb="0" eb="1">
      <t>ジ</t>
    </rPh>
    <rPh sb="4" eb="6">
      <t>イコウ</t>
    </rPh>
    <rPh sb="10" eb="12">
      <t>ハイシュツ</t>
    </rPh>
    <rPh sb="12" eb="14">
      <t>サクゲン</t>
    </rPh>
    <rPh sb="14" eb="15">
      <t>リョウ</t>
    </rPh>
    <rPh sb="15" eb="17">
      <t>ケイサン</t>
    </rPh>
    <rPh sb="18" eb="20">
      <t>シヨウ</t>
    </rPh>
    <rPh sb="22" eb="24">
      <t>ゼンテイ</t>
    </rPh>
    <rPh sb="25" eb="26">
      <t>カンガ</t>
    </rPh>
    <rPh sb="27" eb="28">
      <t>カタ</t>
    </rPh>
    <phoneticPr fontId="1"/>
  </si>
  <si>
    <t>33°26'04.1"S</t>
    <phoneticPr fontId="5"/>
  </si>
  <si>
    <t>70°41'02.7"W</t>
    <phoneticPr fontId="5"/>
  </si>
  <si>
    <t>標高</t>
    <rPh sb="0" eb="2">
      <t>ヒョウコウ</t>
    </rPh>
    <phoneticPr fontId="5"/>
  </si>
  <si>
    <t>ｍ</t>
    <phoneticPr fontId="5"/>
  </si>
  <si>
    <t>記入</t>
    <rPh sb="0" eb="2">
      <t>キニュウ</t>
    </rPh>
    <phoneticPr fontId="5"/>
  </si>
  <si>
    <t>自動計算</t>
    <rPh sb="0" eb="2">
      <t>ジドウ</t>
    </rPh>
    <rPh sb="2" eb="4">
      <t>ケイサン</t>
    </rPh>
    <phoneticPr fontId="5"/>
  </si>
  <si>
    <t>※コジェネの廃熱を全量吸収式冷凍機で使用し、他のプロセスに利用しない場合はゼロとする。</t>
    <rPh sb="6" eb="8">
      <t>ハイネツ</t>
    </rPh>
    <rPh sb="9" eb="11">
      <t>ゼンリョウ</t>
    </rPh>
    <rPh sb="11" eb="13">
      <t>キュウシュウ</t>
    </rPh>
    <rPh sb="13" eb="14">
      <t>シキ</t>
    </rPh>
    <rPh sb="14" eb="16">
      <t>レイトウ</t>
    </rPh>
    <rPh sb="16" eb="17">
      <t>キ</t>
    </rPh>
    <rPh sb="18" eb="20">
      <t>シヨウ</t>
    </rPh>
    <rPh sb="22" eb="23">
      <t>タ</t>
    </rPh>
    <rPh sb="29" eb="31">
      <t>リヨウ</t>
    </rPh>
    <rPh sb="34" eb="36">
      <t>バアイ</t>
    </rPh>
    <phoneticPr fontId="1"/>
  </si>
  <si>
    <t>◎トータルCO2排出削減量</t>
    <phoneticPr fontId="1"/>
  </si>
  <si>
    <t>プロジェクト冷凍機のCOP</t>
    <rPh sb="6" eb="9">
      <t>レイトウキ</t>
    </rPh>
    <phoneticPr fontId="1"/>
  </si>
  <si>
    <t>※電力供給がディーゼル発電機の場合、最新の高効率発電機を用いた場合のCO2排出係数を用いること</t>
    <rPh sb="1" eb="3">
      <t>デンリョク</t>
    </rPh>
    <rPh sb="3" eb="5">
      <t>キョウキュウ</t>
    </rPh>
    <rPh sb="11" eb="13">
      <t>ハツデン</t>
    </rPh>
    <rPh sb="13" eb="14">
      <t>キ</t>
    </rPh>
    <rPh sb="15" eb="17">
      <t>バアイ</t>
    </rPh>
    <rPh sb="18" eb="20">
      <t>サイシン</t>
    </rPh>
    <rPh sb="21" eb="24">
      <t>コウコウリツ</t>
    </rPh>
    <rPh sb="24" eb="26">
      <t>ハツデン</t>
    </rPh>
    <rPh sb="26" eb="27">
      <t>キ</t>
    </rPh>
    <rPh sb="28" eb="29">
      <t>モチ</t>
    </rPh>
    <rPh sb="31" eb="33">
      <t>バアイ</t>
    </rPh>
    <rPh sb="37" eb="39">
      <t>ハイシュツ</t>
    </rPh>
    <rPh sb="39" eb="41">
      <t>ケイスウ</t>
    </rPh>
    <rPh sb="42" eb="43">
      <t>モチ</t>
    </rPh>
    <phoneticPr fontId="1"/>
  </si>
  <si>
    <t>※前頁のガスエンジンで発電した電力を使用の場合は該当する数値とする</t>
    <phoneticPr fontId="1"/>
  </si>
  <si>
    <t>（A)吸収式冷凍機を動作させるのに必要な時間当たり消費電力量（ｋW/ｈ）※複数台の場合は合計値</t>
    <rPh sb="3" eb="5">
      <t>キュウシュウ</t>
    </rPh>
    <rPh sb="5" eb="6">
      <t>シキ</t>
    </rPh>
    <rPh sb="6" eb="9">
      <t>レイトウキ</t>
    </rPh>
    <rPh sb="10" eb="12">
      <t>ドウサ</t>
    </rPh>
    <rPh sb="17" eb="19">
      <t>ヒツヨウ</t>
    </rPh>
    <rPh sb="20" eb="22">
      <t>ジカン</t>
    </rPh>
    <rPh sb="22" eb="23">
      <t>ア</t>
    </rPh>
    <rPh sb="25" eb="27">
      <t>ショウヒ</t>
    </rPh>
    <rPh sb="27" eb="29">
      <t>デンリョク</t>
    </rPh>
    <rPh sb="29" eb="30">
      <t>リョウ</t>
    </rPh>
    <phoneticPr fontId="1"/>
  </si>
  <si>
    <t>ton-CO2/年</t>
    <rPh sb="8" eb="9">
      <t>ネン</t>
    </rPh>
    <phoneticPr fontId="1"/>
  </si>
  <si>
    <t>※この値を実施計画書に記載</t>
    <phoneticPr fontId="1"/>
  </si>
  <si>
    <t>Gj/年</t>
    <phoneticPr fontId="1"/>
  </si>
  <si>
    <t>時間当たり消費温水熱量（Mj/h)</t>
    <phoneticPr fontId="1"/>
  </si>
  <si>
    <t>ton-CO2/年</t>
    <phoneticPr fontId="1"/>
  </si>
  <si>
    <r>
      <t>ガスエンジンからの熱回収設備により供給され消費する</t>
    </r>
    <r>
      <rPr>
        <sz val="10"/>
        <rFont val="ＭＳ Ｐゴシック"/>
        <family val="3"/>
        <charset val="128"/>
        <scheme val="minor"/>
      </rPr>
      <t>蒸気熱量</t>
    </r>
    <rPh sb="9" eb="10">
      <t>ネツ</t>
    </rPh>
    <rPh sb="10" eb="12">
      <t>カイシュウ</t>
    </rPh>
    <rPh sb="12" eb="14">
      <t>セツビ</t>
    </rPh>
    <rPh sb="17" eb="19">
      <t>キョウキュウ</t>
    </rPh>
    <rPh sb="21" eb="23">
      <t>ショウヒ</t>
    </rPh>
    <rPh sb="25" eb="27">
      <t>ジョウキ</t>
    </rPh>
    <rPh sb="27" eb="29">
      <t>ネツリョウ</t>
    </rPh>
    <phoneticPr fontId="1"/>
  </si>
  <si>
    <r>
      <t>ガスエンジンからの熱回収設備により供給され消費する</t>
    </r>
    <r>
      <rPr>
        <sz val="10"/>
        <rFont val="ＭＳ Ｐゴシック"/>
        <family val="3"/>
        <charset val="128"/>
        <scheme val="minor"/>
      </rPr>
      <t>温水熱量</t>
    </r>
    <rPh sb="9" eb="10">
      <t>ネツ</t>
    </rPh>
    <rPh sb="10" eb="12">
      <t>カイシュウ</t>
    </rPh>
    <rPh sb="12" eb="14">
      <t>セツビ</t>
    </rPh>
    <rPh sb="17" eb="19">
      <t>キョウキュウ</t>
    </rPh>
    <rPh sb="21" eb="23">
      <t>ショウヒ</t>
    </rPh>
    <rPh sb="25" eb="27">
      <t>オンスイ</t>
    </rPh>
    <rPh sb="27" eb="29">
      <t>ネツリョウ</t>
    </rPh>
    <phoneticPr fontId="1"/>
  </si>
  <si>
    <t>・温水利用</t>
    <rPh sb="1" eb="3">
      <t>オンスイ</t>
    </rPh>
    <rPh sb="3" eb="5">
      <t>リヨウ</t>
    </rPh>
    <phoneticPr fontId="1"/>
  </si>
  <si>
    <t>・蒸気利用</t>
    <rPh sb="1" eb="3">
      <t>ジョウキ</t>
    </rPh>
    <rPh sb="3" eb="5">
      <t>リヨウ</t>
    </rPh>
    <phoneticPr fontId="1"/>
  </si>
  <si>
    <t>※コジェネの廃熱を全量吸収式冷凍機で使用し他のプロセスに利用しない場合はRst,Rhwはゼロとする。</t>
    <rPh sb="6" eb="8">
      <t>ハイネツ</t>
    </rPh>
    <rPh sb="9" eb="11">
      <t>ゼンリョウ</t>
    </rPh>
    <rPh sb="11" eb="13">
      <t>キュウシュウ</t>
    </rPh>
    <rPh sb="13" eb="14">
      <t>シキ</t>
    </rPh>
    <rPh sb="14" eb="16">
      <t>レイトウ</t>
    </rPh>
    <rPh sb="16" eb="17">
      <t>キ</t>
    </rPh>
    <rPh sb="18" eb="20">
      <t>シヨウ</t>
    </rPh>
    <rPh sb="21" eb="22">
      <t>タ</t>
    </rPh>
    <rPh sb="28" eb="30">
      <t>リヨウ</t>
    </rPh>
    <rPh sb="33" eb="35">
      <t>バアイ</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</si>
  <si>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</si>
  <si>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</si>
  <si>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</si>
  <si>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</si>
  <si>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</si>
  <si>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</si>
  <si>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</si>
  <si>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※1T=1000G、1tCO2＝1,000kgCO2で換算</t>
    <rPh sb="27" eb="29">
      <t>カンザン</t>
    </rPh>
    <phoneticPr fontId="1"/>
  </si>
  <si>
    <t>tCO2/GJ</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</si>
  <si>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</si>
  <si>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※1T=1000G、1Gg＝1,000,000kgで換算</t>
    <rPh sb="26" eb="28">
      <t>カンザン</t>
    </rPh>
    <phoneticPr fontId="1"/>
  </si>
  <si>
    <t>GJ/kg(fuel)</t>
    <phoneticPr fontId="1"/>
  </si>
  <si>
    <t>（Ａ)コジェネレーションシステム（発電+熱利用）におけるリファレンスからのCO2排出削減量の計算</t>
    <rPh sb="17" eb="19">
      <t>ハツデン</t>
    </rPh>
    <rPh sb="20" eb="21">
      <t>ネツ</t>
    </rPh>
    <rPh sb="21" eb="23">
      <t>リヨウ</t>
    </rPh>
    <rPh sb="40" eb="42">
      <t>ハイシュツ</t>
    </rPh>
    <rPh sb="42" eb="44">
      <t>サクゲン</t>
    </rPh>
    <rPh sb="44" eb="45">
      <t>リョウ</t>
    </rPh>
    <rPh sb="46" eb="48">
      <t>ケイサン</t>
    </rPh>
    <phoneticPr fontId="1"/>
  </si>
  <si>
    <t>（Ｂ）吸収式冷凍機導入によるリファレンスからのCO2排出削減量の計算（コジェネの廃熱を吸収式冷凍機の熱源とする場合）</t>
    <rPh sb="3" eb="5">
      <t>キュウシュウ</t>
    </rPh>
    <rPh sb="5" eb="6">
      <t>シキ</t>
    </rPh>
    <rPh sb="6" eb="9">
      <t>レイトウキ</t>
    </rPh>
    <rPh sb="9" eb="11">
      <t>ドウニュウ</t>
    </rPh>
    <rPh sb="26" eb="28">
      <t>ハイシュツ</t>
    </rPh>
    <rPh sb="28" eb="30">
      <t>サクゲン</t>
    </rPh>
    <rPh sb="30" eb="31">
      <t>リョウ</t>
    </rPh>
    <rPh sb="32" eb="34">
      <t>ケイサン</t>
    </rPh>
    <phoneticPr fontId="1"/>
  </si>
  <si>
    <t>（Ａ）+（Ｂ）コジェネレーションシステム+廃熱利用吸収式冷凍機におけるリファレンスからのＣＯ２排出削減量合計</t>
    <rPh sb="21" eb="23">
      <t>ハイネツ</t>
    </rPh>
    <rPh sb="23" eb="25">
      <t>リヨウ</t>
    </rPh>
    <rPh sb="25" eb="27">
      <t>キュウシュウ</t>
    </rPh>
    <rPh sb="27" eb="28">
      <t>シキ</t>
    </rPh>
    <rPh sb="28" eb="30">
      <t>レイトウ</t>
    </rPh>
    <rPh sb="30" eb="31">
      <t>キ</t>
    </rPh>
    <rPh sb="47" eb="49">
      <t>ハイシュツ</t>
    </rPh>
    <rPh sb="49" eb="51">
      <t>サクゲン</t>
    </rPh>
    <rPh sb="51" eb="52">
      <t>リョウ</t>
    </rPh>
    <rPh sb="52" eb="54">
      <t>ゴウケイ</t>
    </rPh>
    <phoneticPr fontId="1"/>
  </si>
  <si>
    <t>（Ａ)コジェネレーションシステム（発電+熱利用）におけるBaUからのCO2排出削減量の計算</t>
    <rPh sb="17" eb="19">
      <t>ハツデン</t>
    </rPh>
    <rPh sb="20" eb="21">
      <t>ネツ</t>
    </rPh>
    <rPh sb="21" eb="23">
      <t>リヨウ</t>
    </rPh>
    <rPh sb="37" eb="39">
      <t>ハイシュツ</t>
    </rPh>
    <rPh sb="39" eb="41">
      <t>サクゲン</t>
    </rPh>
    <rPh sb="41" eb="42">
      <t>リョウ</t>
    </rPh>
    <rPh sb="43" eb="45">
      <t>ケイサン</t>
    </rPh>
    <phoneticPr fontId="1"/>
  </si>
  <si>
    <t>●BaUのＣＯ２排出量の計算</t>
    <rPh sb="8" eb="10">
      <t>ハイシュツ</t>
    </rPh>
    <rPh sb="10" eb="11">
      <t>リョウ</t>
    </rPh>
    <rPh sb="12" eb="14">
      <t>ケイサン</t>
    </rPh>
    <phoneticPr fontId="1"/>
  </si>
  <si>
    <t>BaUのCO2排出量</t>
    <rPh sb="7" eb="9">
      <t>ハイシュツ</t>
    </rPh>
    <rPh sb="9" eb="10">
      <t>リョウ</t>
    </rPh>
    <phoneticPr fontId="1"/>
  </si>
  <si>
    <t>By</t>
    <phoneticPr fontId="1"/>
  </si>
  <si>
    <t>Bｙ＝Bｅ+Bsｔ+Bhw</t>
    <phoneticPr fontId="1"/>
  </si>
  <si>
    <t>Bｅ</t>
    <phoneticPr fontId="1"/>
  </si>
  <si>
    <t>Bst</t>
    <phoneticPr fontId="1"/>
  </si>
  <si>
    <t>Bhw</t>
    <phoneticPr fontId="1"/>
  </si>
  <si>
    <t>ガスエンジンからの熱回収設備による蒸気供給により代替されたBaU設備（ボイラー）での化石燃料消費に伴うCO2排出量</t>
    <rPh sb="9" eb="10">
      <t>ネツ</t>
    </rPh>
    <rPh sb="10" eb="12">
      <t>カイシュウ</t>
    </rPh>
    <rPh sb="12" eb="14">
      <t>セツビ</t>
    </rPh>
    <rPh sb="17" eb="19">
      <t>ジョウキ</t>
    </rPh>
    <rPh sb="19" eb="21">
      <t>キョウキュウ</t>
    </rPh>
    <rPh sb="24" eb="26">
      <t>ダイタイ</t>
    </rPh>
    <rPh sb="32" eb="34">
      <t>セツビ</t>
    </rPh>
    <rPh sb="42" eb="44">
      <t>カセキ</t>
    </rPh>
    <rPh sb="44" eb="46">
      <t>ネンリョウ</t>
    </rPh>
    <rPh sb="46" eb="48">
      <t>ショウヒ</t>
    </rPh>
    <rPh sb="49" eb="50">
      <t>トモナ</t>
    </rPh>
    <rPh sb="54" eb="56">
      <t>ハイシュツ</t>
    </rPh>
    <rPh sb="56" eb="57">
      <t>リョウ</t>
    </rPh>
    <phoneticPr fontId="1"/>
  </si>
  <si>
    <t>ガスエンジンからの熱回収設備による温水供給により代替されたBaU設備（ボイラー）での化石燃料消費に伴うCO2排出量</t>
    <rPh sb="9" eb="10">
      <t>ネツ</t>
    </rPh>
    <rPh sb="10" eb="12">
      <t>カイシュウ</t>
    </rPh>
    <rPh sb="12" eb="14">
      <t>セツビ</t>
    </rPh>
    <rPh sb="17" eb="19">
      <t>オンスイ</t>
    </rPh>
    <rPh sb="19" eb="21">
      <t>キョウキュウ</t>
    </rPh>
    <rPh sb="24" eb="26">
      <t>ダイタイ</t>
    </rPh>
    <rPh sb="32" eb="34">
      <t>セツビ</t>
    </rPh>
    <rPh sb="42" eb="44">
      <t>カセキ</t>
    </rPh>
    <rPh sb="44" eb="46">
      <t>ネンリョウ</t>
    </rPh>
    <rPh sb="46" eb="48">
      <t>ショウヒ</t>
    </rPh>
    <rPh sb="49" eb="50">
      <t>トモナ</t>
    </rPh>
    <rPh sb="54" eb="56">
      <t>ハイシュツ</t>
    </rPh>
    <rPh sb="56" eb="57">
      <t>リョウ</t>
    </rPh>
    <phoneticPr fontId="1"/>
  </si>
  <si>
    <t>Be＝Geｙ×BEｇｆ</t>
    <phoneticPr fontId="1"/>
  </si>
  <si>
    <t>Bst＝Qs/Bηs×BEsf</t>
    <phoneticPr fontId="1"/>
  </si>
  <si>
    <t>BaU設備（ボイラー）の効率　（ex：0.9）</t>
    <rPh sb="3" eb="5">
      <t>セツビ</t>
    </rPh>
    <rPh sb="12" eb="14">
      <t>コウリツ</t>
    </rPh>
    <phoneticPr fontId="1"/>
  </si>
  <si>
    <t>BaU設備（ボイラー）で使用されるエネルギー（化石燃料）のCO2排出係数</t>
    <rPh sb="3" eb="5">
      <t>セツビ</t>
    </rPh>
    <rPh sb="12" eb="14">
      <t>シヨウ</t>
    </rPh>
    <rPh sb="23" eb="25">
      <t>カセキ</t>
    </rPh>
    <rPh sb="25" eb="27">
      <t>ネンリョウ</t>
    </rPh>
    <rPh sb="32" eb="34">
      <t>ハイシュツ</t>
    </rPh>
    <rPh sb="34" eb="36">
      <t>ケイスウ</t>
    </rPh>
    <phoneticPr fontId="1"/>
  </si>
  <si>
    <t>Bηs</t>
    <phoneticPr fontId="1"/>
  </si>
  <si>
    <t>BEsf</t>
    <phoneticPr fontId="1"/>
  </si>
  <si>
    <t>Bhw＝Qhw/Bηhw×BEhwf</t>
    <phoneticPr fontId="1"/>
  </si>
  <si>
    <t>Bηhw</t>
    <phoneticPr fontId="1"/>
  </si>
  <si>
    <t>BEhwf</t>
    <phoneticPr fontId="1"/>
  </si>
  <si>
    <t>（Ｂ）吸収式冷凍機導入によるBaUからのCO2排出削減量の計算（コジェネの廃熱を吸収式冷凍機の熱源とする場合）</t>
    <rPh sb="3" eb="5">
      <t>キュウシュウ</t>
    </rPh>
    <rPh sb="5" eb="6">
      <t>シキ</t>
    </rPh>
    <rPh sb="6" eb="9">
      <t>レイトウキ</t>
    </rPh>
    <rPh sb="9" eb="11">
      <t>ドウニュウ</t>
    </rPh>
    <rPh sb="23" eb="25">
      <t>ハイシュツ</t>
    </rPh>
    <rPh sb="25" eb="27">
      <t>サクゲン</t>
    </rPh>
    <rPh sb="27" eb="28">
      <t>リョウ</t>
    </rPh>
    <rPh sb="29" eb="31">
      <t>ケイサン</t>
    </rPh>
    <phoneticPr fontId="1"/>
  </si>
  <si>
    <t>◎BaUからのCO2排出削減量</t>
    <phoneticPr fontId="1"/>
  </si>
  <si>
    <t>◎リファレンスからのCO2排出削減量</t>
    <phoneticPr fontId="1"/>
  </si>
  <si>
    <t>Q=By-Py</t>
    <phoneticPr fontId="1"/>
  </si>
  <si>
    <t>BQey=ＣＱy/Bcop</t>
    <phoneticPr fontId="1"/>
  </si>
  <si>
    <t>BQey</t>
    <phoneticPr fontId="1"/>
  </si>
  <si>
    <t>Bcop</t>
    <phoneticPr fontId="1"/>
  </si>
  <si>
    <t>BaUの場合の年間消費電力量</t>
    <rPh sb="4" eb="6">
      <t>バアイ</t>
    </rPh>
    <rPh sb="7" eb="9">
      <t>ネンカン</t>
    </rPh>
    <rPh sb="9" eb="11">
      <t>ショウヒ</t>
    </rPh>
    <rPh sb="11" eb="13">
      <t>デンリョク</t>
    </rPh>
    <rPh sb="13" eb="14">
      <t>リョウ</t>
    </rPh>
    <phoneticPr fontId="1"/>
  </si>
  <si>
    <t>BaU冷凍機のCOP</t>
    <rPh sb="3" eb="6">
      <t>レイトウキ</t>
    </rPh>
    <phoneticPr fontId="1"/>
  </si>
  <si>
    <t>（Ａ）+（Ｂ）コジェネレーションシステム+廃熱利用吸収式冷凍機におけるBaUからのＣＯ２排出削減量合計</t>
    <rPh sb="21" eb="23">
      <t>ハイネツ</t>
    </rPh>
    <rPh sb="23" eb="25">
      <t>リヨウ</t>
    </rPh>
    <rPh sb="25" eb="27">
      <t>キュウシュウ</t>
    </rPh>
    <rPh sb="27" eb="28">
      <t>シキ</t>
    </rPh>
    <rPh sb="28" eb="30">
      <t>レイトウ</t>
    </rPh>
    <rPh sb="30" eb="31">
      <t>キ</t>
    </rPh>
    <rPh sb="44" eb="46">
      <t>ハイシュツ</t>
    </rPh>
    <rPh sb="46" eb="48">
      <t>サクゲン</t>
    </rPh>
    <rPh sb="48" eb="49">
      <t>リョウ</t>
    </rPh>
    <rPh sb="49" eb="51">
      <t>ゴウケイ</t>
    </rPh>
    <phoneticPr fontId="1"/>
  </si>
  <si>
    <t>Eｇｆ</t>
    <phoneticPr fontId="1"/>
  </si>
  <si>
    <t>Bｙ＝BQeｙ×gef</t>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</si>
  <si>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</si>
  <si>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r>
      <t>（B</t>
    </r>
    <r>
      <rPr>
        <sz val="10"/>
        <color rgb="FF00B050"/>
        <rFont val="ＭＳ Ｐゴシック"/>
        <family val="3"/>
        <charset val="128"/>
        <scheme val="minor"/>
      </rPr>
      <t>)BaU</t>
    </r>
    <r>
      <rPr>
        <sz val="10"/>
        <color theme="1"/>
        <rFont val="ＭＳ Ｐゴシック"/>
        <family val="3"/>
        <charset val="128"/>
        <scheme val="minor"/>
      </rPr>
      <t>に比べ冷却塔の消費電力量のアップ分（ｋW/h)</t>
    </r>
    <rPh sb="7" eb="8">
      <t>クラ</t>
    </rPh>
    <rPh sb="9" eb="11">
      <t>レイキャク</t>
    </rPh>
    <rPh sb="11" eb="12">
      <t>トウ</t>
    </rPh>
    <rPh sb="13" eb="15">
      <t>ショウヒ</t>
    </rPh>
    <rPh sb="15" eb="17">
      <t>デンリョク</t>
    </rPh>
    <rPh sb="17" eb="18">
      <t>リョウ</t>
    </rPh>
    <rPh sb="22" eb="23">
      <t>ブン</t>
    </rPh>
    <phoneticPr fontId="1"/>
  </si>
  <si>
    <r>
      <t>（C）</t>
    </r>
    <r>
      <rPr>
        <sz val="10"/>
        <color rgb="FF00B050"/>
        <rFont val="ＭＳ Ｐゴシック"/>
        <family val="3"/>
        <charset val="128"/>
        <scheme val="minor"/>
      </rPr>
      <t>BaU</t>
    </r>
    <r>
      <rPr>
        <sz val="10"/>
        <color theme="1"/>
        <rFont val="ＭＳ Ｐゴシック"/>
        <family val="3"/>
        <charset val="128"/>
        <scheme val="minor"/>
      </rPr>
      <t>に比べ冷却水ポンプの消費電力量のアップ分（ｋW/h)</t>
    </r>
    <rPh sb="7" eb="8">
      <t>クラ</t>
    </rPh>
    <rPh sb="9" eb="11">
      <t>レイキャク</t>
    </rPh>
    <rPh sb="11" eb="12">
      <t>ミズ</t>
    </rPh>
    <rPh sb="16" eb="18">
      <t>ショウヒ</t>
    </rPh>
    <rPh sb="18" eb="20">
      <t>デンリョク</t>
    </rPh>
    <rPh sb="20" eb="21">
      <t>リョウ</t>
    </rPh>
    <rPh sb="25" eb="26">
      <t>ブン</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</si>
  <si>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JCM設備補助BaUからのCO2排出削減量計算（コジェネと吸収式冷凍機）</t>
    </r>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</si>
  <si>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JCM設備補助CO2排出削減量計算（コジェネ+吸収式冷凍機）</t>
    </r>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</si>
  <si>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JCM設備補助リファレンスからのCO2排出削減量計算（コジェネと吸収式冷凍機）※記入例</t>
    </r>
    <rPh sb="45" eb="47">
      <t>キニュウ</t>
    </rPh>
    <rPh sb="47" eb="48">
      <t>レイ</t>
    </rPh>
    <phoneticPr fontId="1"/>
  </si>
  <si>
    <r>
      <rPr>
        <b/>
        <sz val="16"/>
        <color rgb="FFFF0000"/>
        <rFont val="ＭＳ Ｐゴシック"/>
        <family val="3"/>
        <charset val="128"/>
        <scheme val="minor"/>
      </rPr>
      <t>R8年度</t>
    </r>
    <r>
      <rPr>
        <b/>
        <sz val="11"/>
        <color theme="1"/>
        <rFont val="ＭＳ Ｐゴシック"/>
        <family val="3"/>
        <charset val="128"/>
        <scheme val="minor"/>
      </rPr>
      <t xml:space="preserve"> JCM設備補助リファレンスからのCO2排出削減量計算（コジェネと吸収式冷凍機）</t>
    </r>
    <phoneticPr fontId="1"/>
  </si>
  <si>
    <r>
      <rPr>
        <sz val="16"/>
        <color rgb="FFFF0000"/>
        <rFont val="ＭＳ Ｐゴシック"/>
        <family val="3"/>
        <charset val="128"/>
        <scheme val="minor"/>
      </rPr>
      <t>R8年度</t>
    </r>
    <r>
      <rPr>
        <sz val="11"/>
        <rFont val="ＭＳ Ｐゴシック"/>
        <family val="3"/>
        <charset val="128"/>
        <scheme val="minor"/>
      </rPr>
      <t>J</t>
    </r>
    <r>
      <rPr>
        <sz val="11"/>
        <color theme="1"/>
        <rFont val="ＭＳ Ｐゴシック"/>
        <family val="2"/>
        <charset val="128"/>
        <scheme val="minor"/>
      </rPr>
      <t>CM設備補助CO2排出削減量計算　（燃料種ごとの排出係数）</t>
    </r>
    <rPh sb="23" eb="26">
      <t>ネンリョウシュ</t>
    </rPh>
    <rPh sb="29" eb="33">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</si>
</sst>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_ "/>
    <numFmt numFmtId="178" formatCode="0.000_ "/>
    <numFmt numFmtId="179" formatCode="#,##0.000;[Red]\-#,##0.000"/>
    <numFmt numFmtId="180" formatCode="0.0000"/>
    <numFmt numFmtId="181" formatCode="0.000"/>
    <numFmt numFmtId="182" formatCode="#,##0.0000_ "/>
  </numFmts>
  <fonts count="22" x14ac:knownFonts="1">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b/>
      <sz val="14"/>
      <color theme="1"/>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b/>
      <sz val="10"/>
      <name val="ＭＳ Ｐゴシック"/>
      <family val="3"/>
      <charset val="128"/>
      <scheme val="minor"/>
    </font>
    <font>
      <strike/>
      <sz val="10"/>
      <color rgb="FFFF0000"/>
      <name val="ＭＳ Ｐゴシック"/>
      <family val="3"/>
      <charset val="128"/>
      <scheme val="minor"/>
    </font>
    <font>
      <sz val="10"/>
      <color rgb="FF00B050"/>
      <name val="ＭＳ Ｐゴシック"/>
      <family val="3"/>
      <charset val="128"/>
      <scheme val="minor"/>
    </font>
    <font>
      <b/>
      <sz val="16"/>
      <color rgb="FFFF0000"/>
      <name val="ＭＳ Ｐゴシック"/>
      <family val="3"/>
      <charset val="128"/>
      <scheme val="minor"/>
    </font>
    <font>
      <sz val="16"/>
      <color rgb="FFFF0000"/>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3" fillId="0" borderId="0">
      <alignment vertical="center"/>
    </xf>
    <xf numFmtId="38" fontId="13" fillId="0" borderId="0" applyFont="0" applyFill="0" applyBorder="0" applyAlignment="0" applyProtection="0">
      <alignment vertical="center"/>
    </xf>
  </cellStyleXfs>
  <cellXfs count="95">
    <xf numFmtId="0" fontId="0" fillId="0" borderId="0" xfId="0">
      <alignment vertical="center"/>
    </xf>
    <xf numFmtId="0" fontId="8" fillId="0" borderId="0" xfId="0" applyFont="1">
      <alignment vertical="center"/>
    </xf>
    <xf numFmtId="0" fontId="7" fillId="0" borderId="0" xfId="0" applyFont="1">
      <alignment vertical="center"/>
    </xf>
    <xf numFmtId="0" fontId="8" fillId="0" borderId="0" xfId="0" applyFont="1" applyProtection="1">
      <alignment vertical="center"/>
      <protection locked="0"/>
    </xf>
    <xf numFmtId="0" fontId="7" fillId="0" borderId="0" xfId="0" applyFont="1" applyProtection="1">
      <alignment vertical="center"/>
      <protection locked="0"/>
    </xf>
    <xf numFmtId="0" fontId="3" fillId="0" borderId="1" xfId="0" applyFont="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0" borderId="1" xfId="0" applyFont="1" applyBorder="1" applyProtection="1">
      <alignment vertical="center"/>
      <protection locked="0"/>
    </xf>
    <xf numFmtId="0" fontId="4" fillId="0" borderId="1" xfId="0" applyFont="1" applyBorder="1" applyAlignment="1" applyProtection="1">
      <alignment vertical="center" shrinkToFit="1"/>
      <protection locked="0"/>
    </xf>
    <xf numFmtId="0" fontId="3" fillId="2" borderId="2"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7" fillId="2" borderId="4" xfId="0" applyFont="1" applyFill="1" applyBorder="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10" fillId="0" borderId="0" xfId="0" applyFont="1" applyProtection="1">
      <alignment vertical="center"/>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right" vertical="center"/>
      <protection locked="0"/>
    </xf>
    <xf numFmtId="0" fontId="11" fillId="0" borderId="0" xfId="0" applyFont="1" applyProtection="1">
      <alignment vertical="center"/>
      <protection locked="0"/>
    </xf>
    <xf numFmtId="40" fontId="10" fillId="2" borderId="1" xfId="2" applyNumberFormat="1" applyFont="1" applyFill="1" applyBorder="1" applyProtection="1">
      <alignment vertical="center"/>
      <protection locked="0"/>
    </xf>
    <xf numFmtId="38" fontId="10" fillId="2" borderId="1" xfId="2" applyFont="1" applyFill="1" applyBorder="1" applyProtection="1">
      <alignment vertical="center"/>
      <protection locked="0"/>
    </xf>
    <xf numFmtId="179" fontId="10" fillId="2" borderId="1" xfId="2" applyNumberFormat="1" applyFont="1" applyFill="1" applyBorder="1" applyProtection="1">
      <alignment vertical="center"/>
      <protection locked="0"/>
    </xf>
    <xf numFmtId="0" fontId="10" fillId="0" borderId="0" xfId="0" applyFont="1" applyAlignment="1" applyProtection="1">
      <alignment horizontal="left" vertical="center" shrinkToFit="1"/>
      <protection locked="0"/>
    </xf>
    <xf numFmtId="176" fontId="10" fillId="0" borderId="0" xfId="0" applyNumberFormat="1" applyFont="1" applyProtection="1">
      <alignment vertical="center"/>
      <protection locked="0"/>
    </xf>
    <xf numFmtId="0" fontId="12" fillId="0" borderId="0" xfId="0" applyFont="1" applyProtection="1">
      <alignment vertical="center"/>
      <protection locked="0"/>
    </xf>
    <xf numFmtId="178" fontId="10" fillId="0" borderId="0" xfId="0" applyNumberFormat="1" applyFont="1" applyProtection="1">
      <alignment vertical="center"/>
      <protection locked="0"/>
    </xf>
    <xf numFmtId="180" fontId="10" fillId="0" borderId="0" xfId="0" applyNumberFormat="1" applyFont="1" applyProtection="1">
      <alignment vertical="center"/>
      <protection locked="0"/>
    </xf>
    <xf numFmtId="38" fontId="10" fillId="0" borderId="0" xfId="2" applyFont="1" applyProtection="1">
      <alignment vertical="center"/>
      <protection locked="0"/>
    </xf>
    <xf numFmtId="0" fontId="14" fillId="0" borderId="0" xfId="0" applyFont="1" applyProtection="1">
      <alignment vertical="center"/>
      <protection locked="0"/>
    </xf>
    <xf numFmtId="177" fontId="10" fillId="0" borderId="0" xfId="0" applyNumberFormat="1" applyFont="1" applyAlignment="1" applyProtection="1">
      <alignment horizontal="right" vertical="center"/>
      <protection locked="0"/>
    </xf>
    <xf numFmtId="49" fontId="10" fillId="0" borderId="0" xfId="0" applyNumberFormat="1" applyFont="1" applyProtection="1">
      <alignment vertical="center"/>
      <protection locked="0"/>
    </xf>
    <xf numFmtId="0" fontId="0" fillId="0" borderId="0" xfId="0" applyProtection="1">
      <alignment vertical="center"/>
      <protection locked="0"/>
    </xf>
    <xf numFmtId="0" fontId="15" fillId="0" borderId="0" xfId="0" applyFont="1" applyAlignment="1" applyProtection="1">
      <alignment horizontal="left" vertical="center"/>
      <protection locked="0"/>
    </xf>
    <xf numFmtId="0" fontId="17" fillId="0" borderId="0" xfId="0" applyFont="1" applyProtection="1">
      <alignment vertical="center"/>
      <protection locked="0"/>
    </xf>
    <xf numFmtId="0" fontId="4" fillId="3" borderId="1" xfId="0" applyFont="1" applyFill="1" applyBorder="1" applyAlignment="1">
      <alignment horizontal="center" vertical="center"/>
    </xf>
    <xf numFmtId="38" fontId="9" fillId="3" borderId="1" xfId="2" applyFont="1" applyFill="1" applyBorder="1" applyProtection="1">
      <alignment vertical="center"/>
    </xf>
    <xf numFmtId="38" fontId="10" fillId="3" borderId="1" xfId="2" applyFont="1" applyFill="1" applyBorder="1" applyProtection="1">
      <alignment vertical="center"/>
    </xf>
    <xf numFmtId="177" fontId="10" fillId="3" borderId="1" xfId="0" applyNumberFormat="1" applyFont="1" applyFill="1" applyBorder="1">
      <alignment vertical="center"/>
    </xf>
    <xf numFmtId="181" fontId="10" fillId="3" borderId="1" xfId="0" applyNumberFormat="1" applyFont="1" applyFill="1" applyBorder="1">
      <alignment vertical="center"/>
    </xf>
    <xf numFmtId="38" fontId="16" fillId="3" borderId="1" xfId="2" applyFont="1" applyFill="1" applyBorder="1" applyProtection="1">
      <alignment vertical="center"/>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10" fillId="2" borderId="2" xfId="0" applyFont="1" applyFill="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3" fillId="0" borderId="1" xfId="1" applyBorder="1" applyAlignment="1" applyProtection="1">
      <alignment horizontal="left" vertical="center" wrapText="1"/>
      <protection locked="0"/>
    </xf>
    <xf numFmtId="0" fontId="3" fillId="2" borderId="1" xfId="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38" fontId="9" fillId="3" borderId="2" xfId="2" applyFont="1" applyFill="1" applyBorder="1" applyAlignment="1" applyProtection="1">
      <alignment horizontal="center" vertical="center"/>
    </xf>
    <xf numFmtId="38" fontId="9" fillId="3" borderId="4" xfId="2" applyFont="1" applyFill="1" applyBorder="1" applyAlignment="1" applyProtection="1">
      <alignment horizontal="center" vertical="center"/>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left" vertical="center" shrinkToFit="1"/>
      <protection locked="0"/>
    </xf>
    <xf numFmtId="0" fontId="10" fillId="2" borderId="4" xfId="0" applyFont="1" applyFill="1" applyBorder="1" applyAlignment="1" applyProtection="1">
      <alignment horizontal="left" vertical="center" shrinkToFit="1"/>
      <protection locked="0"/>
    </xf>
    <xf numFmtId="0" fontId="10" fillId="2" borderId="2" xfId="0" applyFont="1" applyFill="1" applyBorder="1" applyAlignment="1" applyProtection="1">
      <alignment vertical="center" shrinkToFit="1"/>
      <protection locked="0"/>
    </xf>
    <xf numFmtId="0" fontId="10" fillId="2" borderId="3" xfId="0" applyFont="1" applyFill="1" applyBorder="1" applyAlignment="1" applyProtection="1">
      <alignment vertical="center" shrinkToFit="1"/>
      <protection locked="0"/>
    </xf>
    <xf numFmtId="0" fontId="10" fillId="2" borderId="4" xfId="0" applyFont="1" applyFill="1" applyBorder="1" applyAlignment="1" applyProtection="1">
      <alignment vertical="center" shrinkToFit="1"/>
      <protection locked="0"/>
    </xf>
    <xf numFmtId="0" fontId="6" fillId="0" borderId="0" xfId="0" applyFont="1" applyProtection="1">
      <alignment vertical="center"/>
      <protection locked="0"/>
    </xf>
    <xf numFmtId="0" fontId="2" fillId="0" borderId="0" xfId="0" applyFont="1" applyProtection="1">
      <alignment vertical="center"/>
      <protection locked="0"/>
    </xf>
    <xf numFmtId="0" fontId="0" fillId="0" borderId="0" xfId="0" applyAlignment="1" applyProtection="1">
      <alignment vertical="center" wrapText="1"/>
      <protection locked="0"/>
    </xf>
    <xf numFmtId="0" fontId="0" fillId="0" borderId="0" xfId="0" applyProtection="1">
      <alignment vertical="center"/>
      <protection locked="0"/>
    </xf>
    <xf numFmtId="0" fontId="0" fillId="0" borderId="9"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0" xfId="0" applyAlignment="1" applyProtection="1">
      <alignment vertical="center" wrapText="1"/>
      <protection locked="0"/>
    </xf>
    <xf numFmtId="0" fontId="0" fillId="0" borderId="1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9" xfId="0" applyBorder="1"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6" xfId="0"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11"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7" xfId="0" applyBorder="1" applyAlignment="1" applyProtection="1">
      <alignment horizontal="center" vertical="center" wrapText="1"/>
      <protection locked="0"/>
    </xf>
    <xf numFmtId="0" fontId="0" fillId="0" borderId="15" xfId="0" applyBorder="1" applyAlignment="1" applyProtection="1">
      <alignment vertical="center" wrapText="1"/>
      <protection locked="0"/>
    </xf>
    <xf numFmtId="0" fontId="0" fillId="0" borderId="13"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8" xfId="0" applyBorder="1" applyAlignment="1" applyProtection="1">
      <alignment horizontal="center" vertical="center" wrapText="1"/>
      <protection locked="0"/>
    </xf>
    <xf numFmtId="0" fontId="8" fillId="0" borderId="0" xfId="0" applyFont="1" applyProtection="1">
      <alignment vertical="center"/>
    </xf>
    <xf numFmtId="0" fontId="0" fillId="0" borderId="0" xfId="0" applyProtection="1">
      <alignment vertical="center"/>
    </xf>
    <xf numFmtId="0" fontId="7" fillId="0" borderId="0" xfId="0" applyFont="1" applyProtection="1">
      <alignment vertical="center"/>
    </xf>
    <xf numFmtId="0" fontId="0" fillId="2" borderId="1" xfId="0" applyFill="1" applyBorder="1" applyProtection="1">
      <alignment vertical="center"/>
      <protection locked="0"/>
    </xf>
    <xf numFmtId="0" fontId="0" fillId="0" borderId="1" xfId="0" applyBorder="1" applyAlignment="1" applyProtection="1">
      <alignment vertical="center" shrinkToFit="1"/>
      <protection locked="0"/>
    </xf>
    <xf numFmtId="0" fontId="0" fillId="0" borderId="0" xfId="0" applyAlignment="1" applyProtection="1">
      <alignment horizontal="center" vertical="center"/>
      <protection locked="0"/>
    </xf>
    <xf numFmtId="182" fontId="0" fillId="0" borderId="1" xfId="0" applyNumberFormat="1" applyBorder="1" applyProtection="1">
      <alignment vertical="center"/>
      <protection locked="0"/>
    </xf>
    <xf numFmtId="177" fontId="0" fillId="0" borderId="0" xfId="0" applyNumberFormat="1" applyProtection="1">
      <alignment vertical="center"/>
      <protection locked="0"/>
    </xf>
    <xf numFmtId="0" fontId="0" fillId="0" borderId="0" xfId="0" applyAlignment="1" applyProtection="1">
      <alignment vertical="center" shrinkToFit="1"/>
      <protection locked="0"/>
    </xf>
    <xf numFmtId="177" fontId="0" fillId="2" borderId="1" xfId="0" applyNumberFormat="1" applyFill="1" applyBorder="1" applyProtection="1">
      <alignment vertical="center"/>
      <protection locked="0"/>
    </xf>
    <xf numFmtId="0" fontId="0" fillId="0" borderId="1" xfId="0" applyBorder="1" applyProtection="1">
      <alignment vertical="center"/>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51397</xdr:colOff>
      <xdr:row>5</xdr:row>
      <xdr:rowOff>31189</xdr:rowOff>
    </xdr:from>
    <xdr:to>
      <xdr:col>11</xdr:col>
      <xdr:colOff>74000</xdr:colOff>
      <xdr:row>32</xdr:row>
      <xdr:rowOff>72463</xdr:rowOff>
    </xdr:to>
    <xdr:pic>
      <xdr:nvPicPr>
        <xdr:cNvPr id="2" name="図 1">
          <a:extLst>
            <a:ext uri="{FF2B5EF4-FFF2-40B4-BE49-F238E27FC236}">
              <a16:creationId xmlns:a16="http://schemas.microsoft.com/office/drawing/2014/main" id="{88EA7ADC-6749-488B-B3FD-4127F561A003}"/>
            </a:ext>
          </a:extLst>
        </xdr:cNvPr>
        <xdr:cNvPicPr>
          <a:picLocks noChangeAspect="1"/>
        </xdr:cNvPicPr>
      </xdr:nvPicPr>
      <xdr:blipFill rotWithShape="1">
        <a:blip xmlns:r="http://schemas.openxmlformats.org/officeDocument/2006/relationships" r:embed="rId1"/>
        <a:srcRect l="10814" t="14177" r="27965" b="6047"/>
        <a:stretch/>
      </xdr:blipFill>
      <xdr:spPr>
        <a:xfrm>
          <a:off x="176903" y="1008342"/>
          <a:ext cx="6118603" cy="4640168"/>
        </a:xfrm>
        <a:prstGeom prst="rect">
          <a:avLst/>
        </a:prstGeom>
      </xdr:spPr>
    </xdr:pic>
    <xdr:clientData/>
  </xdr:twoCellAnchor>
  <xdr:twoCellAnchor editAs="oneCell">
    <xdr:from>
      <xdr:col>12</xdr:col>
      <xdr:colOff>95249</xdr:colOff>
      <xdr:row>4</xdr:row>
      <xdr:rowOff>158750</xdr:rowOff>
    </xdr:from>
    <xdr:to>
      <xdr:col>23</xdr:col>
      <xdr:colOff>15874</xdr:colOff>
      <xdr:row>32</xdr:row>
      <xdr:rowOff>82927</xdr:rowOff>
    </xdr:to>
    <xdr:pic>
      <xdr:nvPicPr>
        <xdr:cNvPr id="3" name="図 2">
          <a:extLst>
            <a:ext uri="{FF2B5EF4-FFF2-40B4-BE49-F238E27FC236}">
              <a16:creationId xmlns:a16="http://schemas.microsoft.com/office/drawing/2014/main" id="{8B77432C-6BC1-4206-981B-4F45FC3ED916}"/>
            </a:ext>
          </a:extLst>
        </xdr:cNvPr>
        <xdr:cNvPicPr>
          <a:picLocks noChangeAspect="1"/>
        </xdr:cNvPicPr>
      </xdr:nvPicPr>
      <xdr:blipFill rotWithShape="1">
        <a:blip xmlns:r="http://schemas.openxmlformats.org/officeDocument/2006/relationships" r:embed="rId2"/>
        <a:srcRect l="11076" t="14345" r="28052" b="5582"/>
        <a:stretch/>
      </xdr:blipFill>
      <xdr:spPr>
        <a:xfrm>
          <a:off x="8048624" y="333375"/>
          <a:ext cx="6937375" cy="4813677"/>
        </a:xfrm>
        <a:prstGeom prst="rect">
          <a:avLst/>
        </a:prstGeom>
      </xdr:spPr>
    </xdr:pic>
    <xdr:clientData/>
  </xdr:twoCellAnchor>
  <xdr:twoCellAnchor>
    <xdr:from>
      <xdr:col>11</xdr:col>
      <xdr:colOff>295275</xdr:colOff>
      <xdr:row>39</xdr:row>
      <xdr:rowOff>47624</xdr:rowOff>
    </xdr:from>
    <xdr:to>
      <xdr:col>11</xdr:col>
      <xdr:colOff>295275</xdr:colOff>
      <xdr:row>41</xdr:row>
      <xdr:rowOff>28724</xdr:rowOff>
    </xdr:to>
    <xdr:cxnSp macro="">
      <xdr:nvCxnSpPr>
        <xdr:cNvPr id="4" name="直線矢印コネクタ 3">
          <a:extLst>
            <a:ext uri="{FF2B5EF4-FFF2-40B4-BE49-F238E27FC236}">
              <a16:creationId xmlns:a16="http://schemas.microsoft.com/office/drawing/2014/main" id="{EE9CFCA6-2D56-48C3-8C70-B4B470624FDC}"/>
            </a:ext>
          </a:extLst>
        </xdr:cNvPr>
        <xdr:cNvCxnSpPr/>
      </xdr:nvCxnSpPr>
      <xdr:spPr>
        <a:xfrm>
          <a:off x="7591425" y="2457449"/>
          <a:ext cx="0" cy="324000"/>
        </a:xfrm>
        <a:prstGeom prst="straightConnector1">
          <a:avLst/>
        </a:prstGeom>
        <a:ln w="476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9525</xdr:colOff>
      <xdr:row>42</xdr:row>
      <xdr:rowOff>85725</xdr:rowOff>
    </xdr:from>
    <xdr:to>
      <xdr:col>13</xdr:col>
      <xdr:colOff>447675</xdr:colOff>
      <xdr:row>42</xdr:row>
      <xdr:rowOff>85725</xdr:rowOff>
    </xdr:to>
    <xdr:cxnSp macro="">
      <xdr:nvCxnSpPr>
        <xdr:cNvPr id="5" name="直線矢印コネクタ 4">
          <a:extLst>
            <a:ext uri="{FF2B5EF4-FFF2-40B4-BE49-F238E27FC236}">
              <a16:creationId xmlns:a16="http://schemas.microsoft.com/office/drawing/2014/main" id="{E59B072B-9664-4B6A-8C48-FE86F4FD9180}"/>
            </a:ext>
          </a:extLst>
        </xdr:cNvPr>
        <xdr:cNvCxnSpPr/>
      </xdr:nvCxnSpPr>
      <xdr:spPr>
        <a:xfrm>
          <a:off x="8677275" y="3009900"/>
          <a:ext cx="438150"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171454</xdr:colOff>
      <xdr:row>42</xdr:row>
      <xdr:rowOff>104777</xdr:rowOff>
    </xdr:from>
    <xdr:to>
      <xdr:col>14</xdr:col>
      <xdr:colOff>2</xdr:colOff>
      <xdr:row>46</xdr:row>
      <xdr:rowOff>76198</xdr:rowOff>
    </xdr:to>
    <xdr:cxnSp macro="">
      <xdr:nvCxnSpPr>
        <xdr:cNvPr id="6" name="コネクタ: カギ線 5">
          <a:extLst>
            <a:ext uri="{FF2B5EF4-FFF2-40B4-BE49-F238E27FC236}">
              <a16:creationId xmlns:a16="http://schemas.microsoft.com/office/drawing/2014/main" id="{320163BA-DDD7-448B-B673-9E29B945D5AC}"/>
            </a:ext>
          </a:extLst>
        </xdr:cNvPr>
        <xdr:cNvCxnSpPr/>
      </xdr:nvCxnSpPr>
      <xdr:spPr>
        <a:xfrm rot="16200000" flipH="1">
          <a:off x="8672517" y="3195639"/>
          <a:ext cx="657221" cy="323848"/>
        </a:xfrm>
        <a:prstGeom prst="bentConnector3">
          <a:avLst>
            <a:gd name="adj1" fmla="val 102175"/>
          </a:avLst>
        </a:prstGeom>
        <a:ln w="444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46</xdr:row>
      <xdr:rowOff>76200</xdr:rowOff>
    </xdr:from>
    <xdr:to>
      <xdr:col>16</xdr:col>
      <xdr:colOff>438150</xdr:colOff>
      <xdr:row>46</xdr:row>
      <xdr:rowOff>76200</xdr:rowOff>
    </xdr:to>
    <xdr:cxnSp macro="">
      <xdr:nvCxnSpPr>
        <xdr:cNvPr id="7" name="直線矢印コネクタ 6">
          <a:extLst>
            <a:ext uri="{FF2B5EF4-FFF2-40B4-BE49-F238E27FC236}">
              <a16:creationId xmlns:a16="http://schemas.microsoft.com/office/drawing/2014/main" id="{04D891DF-16CF-4BD7-92A0-5790F05CA482}"/>
            </a:ext>
          </a:extLst>
        </xdr:cNvPr>
        <xdr:cNvCxnSpPr/>
      </xdr:nvCxnSpPr>
      <xdr:spPr>
        <a:xfrm>
          <a:off x="10534650" y="3686175"/>
          <a:ext cx="438150"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152401</xdr:colOff>
      <xdr:row>46</xdr:row>
      <xdr:rowOff>95251</xdr:rowOff>
    </xdr:from>
    <xdr:to>
      <xdr:col>17</xdr:col>
      <xdr:colOff>9524</xdr:colOff>
      <xdr:row>50</xdr:row>
      <xdr:rowOff>66672</xdr:rowOff>
    </xdr:to>
    <xdr:cxnSp macro="">
      <xdr:nvCxnSpPr>
        <xdr:cNvPr id="8" name="コネクタ: カギ線 7">
          <a:extLst>
            <a:ext uri="{FF2B5EF4-FFF2-40B4-BE49-F238E27FC236}">
              <a16:creationId xmlns:a16="http://schemas.microsoft.com/office/drawing/2014/main" id="{6629A672-DA08-42DC-BC70-EEC5FBF7E352}"/>
            </a:ext>
          </a:extLst>
        </xdr:cNvPr>
        <xdr:cNvCxnSpPr/>
      </xdr:nvCxnSpPr>
      <xdr:spPr>
        <a:xfrm rot="16200000" flipH="1">
          <a:off x="10520364" y="3871913"/>
          <a:ext cx="657221" cy="323848"/>
        </a:xfrm>
        <a:prstGeom prst="bentConnector3">
          <a:avLst>
            <a:gd name="adj1" fmla="val 102175"/>
          </a:avLst>
        </a:prstGeom>
        <a:ln w="444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42</xdr:row>
      <xdr:rowOff>66675</xdr:rowOff>
    </xdr:from>
    <xdr:to>
      <xdr:col>22</xdr:col>
      <xdr:colOff>619125</xdr:colOff>
      <xdr:row>42</xdr:row>
      <xdr:rowOff>66675</xdr:rowOff>
    </xdr:to>
    <xdr:cxnSp macro="">
      <xdr:nvCxnSpPr>
        <xdr:cNvPr id="9" name="直線矢印コネクタ 8">
          <a:extLst>
            <a:ext uri="{FF2B5EF4-FFF2-40B4-BE49-F238E27FC236}">
              <a16:creationId xmlns:a16="http://schemas.microsoft.com/office/drawing/2014/main" id="{67553E96-434F-4A00-8B79-982841B4A6C0}"/>
            </a:ext>
          </a:extLst>
        </xdr:cNvPr>
        <xdr:cNvCxnSpPr/>
      </xdr:nvCxnSpPr>
      <xdr:spPr>
        <a:xfrm flipH="1">
          <a:off x="14354175" y="2990850"/>
          <a:ext cx="619125"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50</xdr:row>
      <xdr:rowOff>104775</xdr:rowOff>
    </xdr:from>
    <xdr:to>
      <xdr:col>22</xdr:col>
      <xdr:colOff>619125</xdr:colOff>
      <xdr:row>50</xdr:row>
      <xdr:rowOff>104775</xdr:rowOff>
    </xdr:to>
    <xdr:cxnSp macro="">
      <xdr:nvCxnSpPr>
        <xdr:cNvPr id="10" name="直線矢印コネクタ 9">
          <a:extLst>
            <a:ext uri="{FF2B5EF4-FFF2-40B4-BE49-F238E27FC236}">
              <a16:creationId xmlns:a16="http://schemas.microsoft.com/office/drawing/2014/main" id="{C344D0BC-445C-423F-BDBC-59EDE12CEB59}"/>
            </a:ext>
          </a:extLst>
        </xdr:cNvPr>
        <xdr:cNvCxnSpPr/>
      </xdr:nvCxnSpPr>
      <xdr:spPr>
        <a:xfrm flipH="1">
          <a:off x="14354175" y="4400550"/>
          <a:ext cx="619125" cy="0"/>
        </a:xfrm>
        <a:prstGeom prst="straightConnector1">
          <a:avLst/>
        </a:prstGeom>
        <a:ln w="3492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46</xdr:row>
      <xdr:rowOff>66675</xdr:rowOff>
    </xdr:from>
    <xdr:to>
      <xdr:col>20</xdr:col>
      <xdr:colOff>0</xdr:colOff>
      <xdr:row>46</xdr:row>
      <xdr:rowOff>66675</xdr:rowOff>
    </xdr:to>
    <xdr:cxnSp macro="">
      <xdr:nvCxnSpPr>
        <xdr:cNvPr id="11" name="直線矢印コネクタ 10">
          <a:extLst>
            <a:ext uri="{FF2B5EF4-FFF2-40B4-BE49-F238E27FC236}">
              <a16:creationId xmlns:a16="http://schemas.microsoft.com/office/drawing/2014/main" id="{346BCDEE-7D2B-4B1F-9C12-D3F1D503C22D}"/>
            </a:ext>
          </a:extLst>
        </xdr:cNvPr>
        <xdr:cNvCxnSpPr/>
      </xdr:nvCxnSpPr>
      <xdr:spPr>
        <a:xfrm>
          <a:off x="12382500" y="3676650"/>
          <a:ext cx="600075"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50</xdr:row>
      <xdr:rowOff>85725</xdr:rowOff>
    </xdr:from>
    <xdr:to>
      <xdr:col>20</xdr:col>
      <xdr:colOff>0</xdr:colOff>
      <xdr:row>50</xdr:row>
      <xdr:rowOff>85725</xdr:rowOff>
    </xdr:to>
    <xdr:cxnSp macro="">
      <xdr:nvCxnSpPr>
        <xdr:cNvPr id="12" name="直線矢印コネクタ 11">
          <a:extLst>
            <a:ext uri="{FF2B5EF4-FFF2-40B4-BE49-F238E27FC236}">
              <a16:creationId xmlns:a16="http://schemas.microsoft.com/office/drawing/2014/main" id="{69971DFC-CA8E-4648-BF25-2113F1319CB8}"/>
            </a:ext>
          </a:extLst>
        </xdr:cNvPr>
        <xdr:cNvCxnSpPr/>
      </xdr:nvCxnSpPr>
      <xdr:spPr>
        <a:xfrm>
          <a:off x="12382500" y="4381500"/>
          <a:ext cx="600075"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42</xdr:row>
      <xdr:rowOff>85725</xdr:rowOff>
    </xdr:from>
    <xdr:to>
      <xdr:col>20</xdr:col>
      <xdr:colOff>9525</xdr:colOff>
      <xdr:row>42</xdr:row>
      <xdr:rowOff>85725</xdr:rowOff>
    </xdr:to>
    <xdr:cxnSp macro="">
      <xdr:nvCxnSpPr>
        <xdr:cNvPr id="13" name="直線矢印コネクタ 12">
          <a:extLst>
            <a:ext uri="{FF2B5EF4-FFF2-40B4-BE49-F238E27FC236}">
              <a16:creationId xmlns:a16="http://schemas.microsoft.com/office/drawing/2014/main" id="{6AB2A3C8-F3D3-40BC-B6C1-87DB46F998DE}"/>
            </a:ext>
          </a:extLst>
        </xdr:cNvPr>
        <xdr:cNvCxnSpPr/>
      </xdr:nvCxnSpPr>
      <xdr:spPr>
        <a:xfrm>
          <a:off x="10553700" y="3009900"/>
          <a:ext cx="2438400" cy="0"/>
        </a:xfrm>
        <a:prstGeom prst="straightConnector1">
          <a:avLst/>
        </a:prstGeom>
        <a:ln w="31750">
          <a:solidFill>
            <a:srgbClr val="C00000"/>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44</xdr:row>
      <xdr:rowOff>19050</xdr:rowOff>
    </xdr:from>
    <xdr:to>
      <xdr:col>21</xdr:col>
      <xdr:colOff>0</xdr:colOff>
      <xdr:row>45</xdr:row>
      <xdr:rowOff>19050</xdr:rowOff>
    </xdr:to>
    <xdr:cxnSp macro="">
      <xdr:nvCxnSpPr>
        <xdr:cNvPr id="14" name="直線矢印コネクタ 13">
          <a:extLst>
            <a:ext uri="{FF2B5EF4-FFF2-40B4-BE49-F238E27FC236}">
              <a16:creationId xmlns:a16="http://schemas.microsoft.com/office/drawing/2014/main" id="{9B2F8FEF-740D-4B66-ABA7-7035E4F698A6}"/>
            </a:ext>
          </a:extLst>
        </xdr:cNvPr>
        <xdr:cNvCxnSpPr/>
      </xdr:nvCxnSpPr>
      <xdr:spPr>
        <a:xfrm>
          <a:off x="13668375" y="3286125"/>
          <a:ext cx="0" cy="17145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60960</xdr:colOff>
      <xdr:row>71</xdr:row>
      <xdr:rowOff>111760</xdr:rowOff>
    </xdr:from>
    <xdr:to>
      <xdr:col>15</xdr:col>
      <xdr:colOff>116541</xdr:colOff>
      <xdr:row>74</xdr:row>
      <xdr:rowOff>81280</xdr:rowOff>
    </xdr:to>
    <xdr:sp macro="" textlink="">
      <xdr:nvSpPr>
        <xdr:cNvPr id="3" name="テキスト ボックス 2">
          <a:extLst>
            <a:ext uri="{FF2B5EF4-FFF2-40B4-BE49-F238E27FC236}">
              <a16:creationId xmlns:a16="http://schemas.microsoft.com/office/drawing/2014/main" id="{06285EEF-9CDD-48AC-A51F-A5E2E30BB2C8}"/>
            </a:ext>
          </a:extLst>
        </xdr:cNvPr>
        <xdr:cNvSpPr txBox="1"/>
      </xdr:nvSpPr>
      <xdr:spPr>
        <a:xfrm>
          <a:off x="267148" y="11864489"/>
          <a:ext cx="8374828" cy="480509"/>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t>※</a:t>
          </a:r>
          <a:r>
            <a:rPr kumimoji="1" lang="ja-JP" altLang="en-US" sz="1000"/>
            <a:t>吸収式冷凍機の冷凍能力より負荷側の必要冷凍能力が上回る場合は、導入する吸収式冷凍機の定格出力を時間当たり必要冷凍能力とする</a:t>
          </a:r>
          <a:endParaRPr kumimoji="1" lang="en-US" altLang="ja-JP" sz="1000"/>
        </a:p>
        <a:p>
          <a:r>
            <a:rPr kumimoji="1" lang="en-US" altLang="ja-JP" sz="1000"/>
            <a:t>※※</a:t>
          </a:r>
          <a:r>
            <a:rPr kumimoji="1" lang="ja-JP" altLang="en-US" sz="1000"/>
            <a:t>コジェネの廃熱を全量吸収式冷凍機で使用し、他のプロセスに利用しない場合は、前項の</a:t>
          </a:r>
          <a:r>
            <a:rPr kumimoji="1" lang="en-US" altLang="ja-JP" sz="1000"/>
            <a:t>Rst</a:t>
          </a:r>
          <a:r>
            <a:rPr kumimoji="1" lang="ja-JP" altLang="en-US" sz="1000"/>
            <a:t>と</a:t>
          </a:r>
          <a:r>
            <a:rPr kumimoji="1" lang="en-US" altLang="ja-JP" sz="1000"/>
            <a:t>Rhw</a:t>
          </a:r>
          <a:r>
            <a:rPr kumimoji="1" lang="ja-JP" altLang="en-US" sz="1000"/>
            <a:t>はゼロとする。</a:t>
          </a:r>
        </a:p>
      </xdr:txBody>
    </xdr:sp>
    <xdr:clientData/>
  </xdr:twoCellAnchor>
  <xdr:twoCellAnchor>
    <xdr:from>
      <xdr:col>1</xdr:col>
      <xdr:colOff>50800</xdr:colOff>
      <xdr:row>94</xdr:row>
      <xdr:rowOff>111760</xdr:rowOff>
    </xdr:from>
    <xdr:to>
      <xdr:col>15</xdr:col>
      <xdr:colOff>60960</xdr:colOff>
      <xdr:row>97</xdr:row>
      <xdr:rowOff>40640</xdr:rowOff>
    </xdr:to>
    <xdr:sp macro="" textlink="">
      <xdr:nvSpPr>
        <xdr:cNvPr id="4" name="テキスト ボックス 3">
          <a:extLst>
            <a:ext uri="{FF2B5EF4-FFF2-40B4-BE49-F238E27FC236}">
              <a16:creationId xmlns:a16="http://schemas.microsoft.com/office/drawing/2014/main" id="{8A4DE408-88C5-489F-9D5D-D3FD6D72CB43}"/>
            </a:ext>
          </a:extLst>
        </xdr:cNvPr>
        <xdr:cNvSpPr txBox="1"/>
      </xdr:nvSpPr>
      <xdr:spPr>
        <a:xfrm>
          <a:off x="254000" y="15829280"/>
          <a:ext cx="8331200" cy="44704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吸収式冷凍機はターボ冷凍機に比べ</a:t>
          </a:r>
          <a:r>
            <a:rPr kumimoji="1" lang="en-US" altLang="ja-JP" sz="1000"/>
            <a:t>COP</a:t>
          </a:r>
          <a:r>
            <a:rPr kumimoji="1" lang="ja-JP" altLang="en-US" sz="1000"/>
            <a:t>が小さく冷却塔及び冷却水ポンプの容量は相対的に大きくなる。その増加分の消費電力量を加えること。</a:t>
          </a:r>
          <a:endParaRPr kumimoji="1" lang="en-US" altLang="ja-JP" sz="1000"/>
        </a:p>
        <a:p>
          <a:r>
            <a:rPr kumimoji="1" lang="en-US" altLang="ja-JP" sz="1000"/>
            <a:t>※</a:t>
          </a:r>
          <a:r>
            <a:rPr kumimoji="1" lang="ja-JP" altLang="en-US" sz="1000"/>
            <a:t>供給する熱量は廃熱なので、</a:t>
          </a:r>
          <a:r>
            <a:rPr kumimoji="1" lang="en-US" altLang="ja-JP" sz="1000"/>
            <a:t>CO2</a:t>
          </a:r>
          <a:r>
            <a:rPr kumimoji="1" lang="ja-JP" altLang="en-US" sz="1000"/>
            <a:t>排出量としてはカウントしない。（ガスエンジンの燃料消費量でカウントする）</a:t>
          </a:r>
        </a:p>
      </xdr:txBody>
    </xdr:sp>
    <xdr:clientData/>
  </xdr:twoCellAnchor>
  <xdr:twoCellAnchor>
    <xdr:from>
      <xdr:col>1</xdr:col>
      <xdr:colOff>50800</xdr:colOff>
      <xdr:row>81</xdr:row>
      <xdr:rowOff>121920</xdr:rowOff>
    </xdr:from>
    <xdr:to>
      <xdr:col>14</xdr:col>
      <xdr:colOff>81280</xdr:colOff>
      <xdr:row>83</xdr:row>
      <xdr:rowOff>81280</xdr:rowOff>
    </xdr:to>
    <xdr:sp macro="" textlink="">
      <xdr:nvSpPr>
        <xdr:cNvPr id="5" name="テキスト ボックス 4">
          <a:extLst>
            <a:ext uri="{FF2B5EF4-FFF2-40B4-BE49-F238E27FC236}">
              <a16:creationId xmlns:a16="http://schemas.microsoft.com/office/drawing/2014/main" id="{60F4A3D5-92AD-49E8-ADEF-D940DA97CA85}"/>
            </a:ext>
          </a:extLst>
        </xdr:cNvPr>
        <xdr:cNvSpPr txBox="1"/>
      </xdr:nvSpPr>
      <xdr:spPr>
        <a:xfrm>
          <a:off x="254000" y="11958320"/>
          <a:ext cx="6522720" cy="26416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通常リファレンス機は導入シェア及び</a:t>
          </a:r>
          <a:r>
            <a:rPr kumimoji="1" lang="en-US" altLang="ja-JP" sz="1000"/>
            <a:t>COP</a:t>
          </a:r>
          <a:r>
            <a:rPr kumimoji="1" lang="ja-JP" altLang="en-US" sz="1000"/>
            <a:t>が高いターボ冷凍機</a:t>
          </a:r>
        </a:p>
      </xdr:txBody>
    </xdr:sp>
    <xdr:clientData/>
  </xdr:twoCellAnchor>
  <xdr:twoCellAnchor>
    <xdr:from>
      <xdr:col>6</xdr:col>
      <xdr:colOff>647700</xdr:colOff>
      <xdr:row>9</xdr:row>
      <xdr:rowOff>104775</xdr:rowOff>
    </xdr:from>
    <xdr:to>
      <xdr:col>14</xdr:col>
      <xdr:colOff>400053</xdr:colOff>
      <xdr:row>12</xdr:row>
      <xdr:rowOff>158749</xdr:rowOff>
    </xdr:to>
    <xdr:sp macro="" textlink="">
      <xdr:nvSpPr>
        <xdr:cNvPr id="2" name="正方形/長方形 1">
          <a:extLst>
            <a:ext uri="{FF2B5EF4-FFF2-40B4-BE49-F238E27FC236}">
              <a16:creationId xmlns:a16="http://schemas.microsoft.com/office/drawing/2014/main" id="{36368DF2-AEB0-4780-B78C-F57B809A30E8}"/>
            </a:ext>
          </a:extLst>
        </xdr:cNvPr>
        <xdr:cNvSpPr/>
      </xdr:nvSpPr>
      <xdr:spPr>
        <a:xfrm>
          <a:off x="4057650" y="16859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60960</xdr:colOff>
      <xdr:row>71</xdr:row>
      <xdr:rowOff>111760</xdr:rowOff>
    </xdr:from>
    <xdr:to>
      <xdr:col>15</xdr:col>
      <xdr:colOff>116541</xdr:colOff>
      <xdr:row>74</xdr:row>
      <xdr:rowOff>81280</xdr:rowOff>
    </xdr:to>
    <xdr:sp macro="" textlink="">
      <xdr:nvSpPr>
        <xdr:cNvPr id="2" name="テキスト ボックス 1">
          <a:extLst>
            <a:ext uri="{FF2B5EF4-FFF2-40B4-BE49-F238E27FC236}">
              <a16:creationId xmlns:a16="http://schemas.microsoft.com/office/drawing/2014/main" id="{95FAE092-D6F5-46DE-89D6-507B2B4894BE}"/>
            </a:ext>
          </a:extLst>
        </xdr:cNvPr>
        <xdr:cNvSpPr txBox="1"/>
      </xdr:nvSpPr>
      <xdr:spPr>
        <a:xfrm>
          <a:off x="289560" y="11608435"/>
          <a:ext cx="9409131" cy="45529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t>※</a:t>
          </a:r>
          <a:r>
            <a:rPr kumimoji="1" lang="ja-JP" altLang="en-US" sz="1000"/>
            <a:t>吸収式冷凍機の冷凍能力より負荷側の必要冷凍能力が上回る場合は、導入する吸収式冷凍機の定格出力を時間当たり必要冷凍能力とする</a:t>
          </a:r>
          <a:endParaRPr kumimoji="1" lang="en-US" altLang="ja-JP" sz="1000"/>
        </a:p>
        <a:p>
          <a:r>
            <a:rPr kumimoji="1" lang="en-US" altLang="ja-JP" sz="1000"/>
            <a:t>※※</a:t>
          </a:r>
          <a:r>
            <a:rPr kumimoji="1" lang="ja-JP" altLang="en-US" sz="1000"/>
            <a:t>コジェネの廃熱を全量吸収式冷凍機で使用し、他のプロセスに利用しない場合は、前項の</a:t>
          </a:r>
          <a:r>
            <a:rPr kumimoji="1" lang="en-US" altLang="ja-JP" sz="1000"/>
            <a:t>Rst</a:t>
          </a:r>
          <a:r>
            <a:rPr kumimoji="1" lang="ja-JP" altLang="en-US" sz="1000"/>
            <a:t>と</a:t>
          </a:r>
          <a:r>
            <a:rPr kumimoji="1" lang="en-US" altLang="ja-JP" sz="1000"/>
            <a:t>Rhw</a:t>
          </a:r>
          <a:r>
            <a:rPr kumimoji="1" lang="ja-JP" altLang="en-US" sz="1000"/>
            <a:t>はゼロとする。</a:t>
          </a:r>
        </a:p>
      </xdr:txBody>
    </xdr:sp>
    <xdr:clientData/>
  </xdr:twoCellAnchor>
  <xdr:twoCellAnchor>
    <xdr:from>
      <xdr:col>1</xdr:col>
      <xdr:colOff>50800</xdr:colOff>
      <xdr:row>94</xdr:row>
      <xdr:rowOff>111760</xdr:rowOff>
    </xdr:from>
    <xdr:to>
      <xdr:col>15</xdr:col>
      <xdr:colOff>60960</xdr:colOff>
      <xdr:row>97</xdr:row>
      <xdr:rowOff>40640</xdr:rowOff>
    </xdr:to>
    <xdr:sp macro="" textlink="">
      <xdr:nvSpPr>
        <xdr:cNvPr id="3" name="テキスト ボックス 2">
          <a:extLst>
            <a:ext uri="{FF2B5EF4-FFF2-40B4-BE49-F238E27FC236}">
              <a16:creationId xmlns:a16="http://schemas.microsoft.com/office/drawing/2014/main" id="{557DD497-E1C2-4B3A-98F3-6E48798014C5}"/>
            </a:ext>
          </a:extLst>
        </xdr:cNvPr>
        <xdr:cNvSpPr txBox="1"/>
      </xdr:nvSpPr>
      <xdr:spPr>
        <a:xfrm>
          <a:off x="279400" y="15332710"/>
          <a:ext cx="9363710" cy="4146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吸収式冷凍機はターボ冷凍機に比べ</a:t>
          </a:r>
          <a:r>
            <a:rPr kumimoji="1" lang="en-US" altLang="ja-JP" sz="1000"/>
            <a:t>COP</a:t>
          </a:r>
          <a:r>
            <a:rPr kumimoji="1" lang="ja-JP" altLang="en-US" sz="1000"/>
            <a:t>が小さく冷却塔及び冷却水ポンプの容量は相対的に大きくなる。その増加分の消費電力量を加えること。</a:t>
          </a:r>
          <a:endParaRPr kumimoji="1" lang="en-US" altLang="ja-JP" sz="1000"/>
        </a:p>
        <a:p>
          <a:r>
            <a:rPr kumimoji="1" lang="en-US" altLang="ja-JP" sz="1000"/>
            <a:t>※</a:t>
          </a:r>
          <a:r>
            <a:rPr kumimoji="1" lang="ja-JP" altLang="en-US" sz="1000"/>
            <a:t>供給する熱量は廃熱なので、</a:t>
          </a:r>
          <a:r>
            <a:rPr kumimoji="1" lang="en-US" altLang="ja-JP" sz="1000"/>
            <a:t>CO2</a:t>
          </a:r>
          <a:r>
            <a:rPr kumimoji="1" lang="ja-JP" altLang="en-US" sz="1000"/>
            <a:t>排出量としてはカウントしない。（ガスエンジンの燃料消費量でカウントする）</a:t>
          </a:r>
        </a:p>
      </xdr:txBody>
    </xdr:sp>
    <xdr:clientData/>
  </xdr:twoCellAnchor>
  <xdr:twoCellAnchor>
    <xdr:from>
      <xdr:col>1</xdr:col>
      <xdr:colOff>50800</xdr:colOff>
      <xdr:row>81</xdr:row>
      <xdr:rowOff>121920</xdr:rowOff>
    </xdr:from>
    <xdr:to>
      <xdr:col>14</xdr:col>
      <xdr:colOff>81280</xdr:colOff>
      <xdr:row>83</xdr:row>
      <xdr:rowOff>81280</xdr:rowOff>
    </xdr:to>
    <xdr:sp macro="" textlink="">
      <xdr:nvSpPr>
        <xdr:cNvPr id="4" name="テキスト ボックス 3">
          <a:extLst>
            <a:ext uri="{FF2B5EF4-FFF2-40B4-BE49-F238E27FC236}">
              <a16:creationId xmlns:a16="http://schemas.microsoft.com/office/drawing/2014/main" id="{F07BF3AB-8615-491D-BEBE-E2F6B9C8A94A}"/>
            </a:ext>
          </a:extLst>
        </xdr:cNvPr>
        <xdr:cNvSpPr txBox="1"/>
      </xdr:nvSpPr>
      <xdr:spPr>
        <a:xfrm>
          <a:off x="279400" y="13237845"/>
          <a:ext cx="8698230" cy="28321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通常リファレンス機は導入シェア及び</a:t>
          </a:r>
          <a:r>
            <a:rPr kumimoji="1" lang="en-US" altLang="ja-JP" sz="1000"/>
            <a:t>COP</a:t>
          </a:r>
          <a:r>
            <a:rPr kumimoji="1" lang="ja-JP" altLang="en-US" sz="1000"/>
            <a:t>が高いターボ冷凍機</a:t>
          </a:r>
        </a:p>
      </xdr:txBody>
    </xdr:sp>
    <xdr:clientData/>
  </xdr:twoCellAnchor>
  <xdr:twoCellAnchor>
    <xdr:from>
      <xdr:col>6</xdr:col>
      <xdr:colOff>609600</xdr:colOff>
      <xdr:row>9</xdr:row>
      <xdr:rowOff>123825</xdr:rowOff>
    </xdr:from>
    <xdr:to>
      <xdr:col>14</xdr:col>
      <xdr:colOff>361953</xdr:colOff>
      <xdr:row>13</xdr:row>
      <xdr:rowOff>15874</xdr:rowOff>
    </xdr:to>
    <xdr:sp macro="" textlink="">
      <xdr:nvSpPr>
        <xdr:cNvPr id="5" name="正方形/長方形 4">
          <a:extLst>
            <a:ext uri="{FF2B5EF4-FFF2-40B4-BE49-F238E27FC236}">
              <a16:creationId xmlns:a16="http://schemas.microsoft.com/office/drawing/2014/main" id="{2A5FE3D2-95CD-4F5B-9309-5B7D72F40D25}"/>
            </a:ext>
          </a:extLst>
        </xdr:cNvPr>
        <xdr:cNvSpPr/>
      </xdr:nvSpPr>
      <xdr:spPr>
        <a:xfrm>
          <a:off x="4019550" y="16859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60960</xdr:colOff>
      <xdr:row>72</xdr:row>
      <xdr:rowOff>111760</xdr:rowOff>
    </xdr:from>
    <xdr:to>
      <xdr:col>15</xdr:col>
      <xdr:colOff>116541</xdr:colOff>
      <xdr:row>75</xdr:row>
      <xdr:rowOff>81280</xdr:rowOff>
    </xdr:to>
    <xdr:sp macro="" textlink="">
      <xdr:nvSpPr>
        <xdr:cNvPr id="2" name="テキスト ボックス 1">
          <a:extLst>
            <a:ext uri="{FF2B5EF4-FFF2-40B4-BE49-F238E27FC236}">
              <a16:creationId xmlns:a16="http://schemas.microsoft.com/office/drawing/2014/main" id="{20A01223-550C-4725-B8C5-8168DE919C49}"/>
            </a:ext>
          </a:extLst>
        </xdr:cNvPr>
        <xdr:cNvSpPr txBox="1"/>
      </xdr:nvSpPr>
      <xdr:spPr>
        <a:xfrm>
          <a:off x="289560" y="11608435"/>
          <a:ext cx="9409131" cy="45529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いろいろなケースが考えられるので、時間当たり負荷の説明を別紙記入のこと</a:t>
          </a:r>
          <a:endParaRPr kumimoji="1" lang="en-US" altLang="ja-JP" sz="1000"/>
        </a:p>
        <a:p>
          <a:r>
            <a:rPr kumimoji="1" lang="en-US" altLang="ja-JP" sz="1000"/>
            <a:t>※</a:t>
          </a:r>
          <a:r>
            <a:rPr kumimoji="1" lang="ja-JP" altLang="en-US" sz="1000"/>
            <a:t>吸収式冷凍機の冷凍能力より負荷側の必要冷凍能力が上回る場合は、導入する吸収式冷凍機の定格出力を時間当たり必要冷凍能力とする</a:t>
          </a:r>
          <a:endParaRPr kumimoji="1" lang="en-US" altLang="ja-JP" sz="1000"/>
        </a:p>
        <a:p>
          <a:r>
            <a:rPr kumimoji="1" lang="en-US" altLang="ja-JP" sz="1000"/>
            <a:t>※※</a:t>
          </a:r>
          <a:r>
            <a:rPr kumimoji="1" lang="ja-JP" altLang="en-US" sz="1000"/>
            <a:t>コジェネの廃熱を全量吸収式冷凍機で使用し、他のプロセスに利用しない場合は、前項の</a:t>
          </a:r>
          <a:r>
            <a:rPr kumimoji="1" lang="en-US" altLang="ja-JP" sz="1000"/>
            <a:t>Rst</a:t>
          </a:r>
          <a:r>
            <a:rPr kumimoji="1" lang="ja-JP" altLang="en-US" sz="1000"/>
            <a:t>と</a:t>
          </a:r>
          <a:r>
            <a:rPr kumimoji="1" lang="en-US" altLang="ja-JP" sz="1000"/>
            <a:t>Rhw</a:t>
          </a:r>
          <a:r>
            <a:rPr kumimoji="1" lang="ja-JP" altLang="en-US" sz="1000"/>
            <a:t>はゼロとする。</a:t>
          </a:r>
        </a:p>
      </xdr:txBody>
    </xdr:sp>
    <xdr:clientData/>
  </xdr:twoCellAnchor>
  <xdr:twoCellAnchor>
    <xdr:from>
      <xdr:col>1</xdr:col>
      <xdr:colOff>50800</xdr:colOff>
      <xdr:row>95</xdr:row>
      <xdr:rowOff>111760</xdr:rowOff>
    </xdr:from>
    <xdr:to>
      <xdr:col>15</xdr:col>
      <xdr:colOff>60960</xdr:colOff>
      <xdr:row>98</xdr:row>
      <xdr:rowOff>40640</xdr:rowOff>
    </xdr:to>
    <xdr:sp macro="" textlink="">
      <xdr:nvSpPr>
        <xdr:cNvPr id="3" name="テキスト ボックス 2">
          <a:extLst>
            <a:ext uri="{FF2B5EF4-FFF2-40B4-BE49-F238E27FC236}">
              <a16:creationId xmlns:a16="http://schemas.microsoft.com/office/drawing/2014/main" id="{CBCD6485-BEFD-4AF3-9508-0ECB86B2913A}"/>
            </a:ext>
          </a:extLst>
        </xdr:cNvPr>
        <xdr:cNvSpPr txBox="1"/>
      </xdr:nvSpPr>
      <xdr:spPr>
        <a:xfrm>
          <a:off x="279400" y="15332710"/>
          <a:ext cx="9363710" cy="41465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吸収式冷凍機はターボ冷凍機に比べ</a:t>
          </a:r>
          <a:r>
            <a:rPr kumimoji="1" lang="en-US" altLang="ja-JP" sz="1000"/>
            <a:t>COP</a:t>
          </a:r>
          <a:r>
            <a:rPr kumimoji="1" lang="ja-JP" altLang="en-US" sz="1000"/>
            <a:t>が小さく冷却塔及び冷却水ポンプの容量は相対的に大きくなる。その増加分の消費電力量を加えること。</a:t>
          </a:r>
          <a:endParaRPr kumimoji="1" lang="en-US" altLang="ja-JP" sz="1000"/>
        </a:p>
        <a:p>
          <a:r>
            <a:rPr kumimoji="1" lang="en-US" altLang="ja-JP" sz="1000"/>
            <a:t>※</a:t>
          </a:r>
          <a:r>
            <a:rPr kumimoji="1" lang="ja-JP" altLang="en-US" sz="1000"/>
            <a:t>供給する熱量は廃熱なので、</a:t>
          </a:r>
          <a:r>
            <a:rPr kumimoji="1" lang="en-US" altLang="ja-JP" sz="1000"/>
            <a:t>CO2</a:t>
          </a:r>
          <a:r>
            <a:rPr kumimoji="1" lang="ja-JP" altLang="en-US" sz="1000"/>
            <a:t>排出量としてはカウントしない。（ガスエンジンの燃料消費量でカウントする）</a:t>
          </a:r>
        </a:p>
      </xdr:txBody>
    </xdr:sp>
    <xdr:clientData/>
  </xdr:twoCellAnchor>
  <xdr:twoCellAnchor>
    <xdr:from>
      <xdr:col>9</xdr:col>
      <xdr:colOff>400050</xdr:colOff>
      <xdr:row>0</xdr:row>
      <xdr:rowOff>57150</xdr:rowOff>
    </xdr:from>
    <xdr:to>
      <xdr:col>16</xdr:col>
      <xdr:colOff>314325</xdr:colOff>
      <xdr:row>4</xdr:row>
      <xdr:rowOff>0</xdr:rowOff>
    </xdr:to>
    <xdr:sp macro="" textlink="">
      <xdr:nvSpPr>
        <xdr:cNvPr id="6" name="テキスト ボックス 5">
          <a:extLst>
            <a:ext uri="{FF2B5EF4-FFF2-40B4-BE49-F238E27FC236}">
              <a16:creationId xmlns:a16="http://schemas.microsoft.com/office/drawing/2014/main" id="{D5543481-8516-482B-BDE5-ECCE1CD62917}"/>
            </a:ext>
          </a:extLst>
        </xdr:cNvPr>
        <xdr:cNvSpPr txBox="1"/>
      </xdr:nvSpPr>
      <xdr:spPr>
        <a:xfrm>
          <a:off x="5867400" y="57150"/>
          <a:ext cx="4714875" cy="7429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・現在工場等で使用している設備を置き換える場合は、現在使用している設備の排出量とする。</a:t>
          </a:r>
        </a:p>
        <a:p>
          <a:r>
            <a:rPr kumimoji="1" lang="ja-JP" altLang="en-US" sz="900">
              <a:solidFill>
                <a:srgbClr val="FF0000"/>
              </a:solidFill>
            </a:rPr>
            <a:t>・新設工場などに新たに設備を導入する場合は、現時点においてその国で一般的に使われている同種設備の排出量とする。</a:t>
          </a:r>
        </a:p>
      </xdr:txBody>
    </xdr:sp>
    <xdr:clientData/>
  </xdr:twoCellAnchor>
  <xdr:twoCellAnchor>
    <xdr:from>
      <xdr:col>7</xdr:col>
      <xdr:colOff>276225</xdr:colOff>
      <xdr:row>65</xdr:row>
      <xdr:rowOff>133350</xdr:rowOff>
    </xdr:from>
    <xdr:to>
      <xdr:col>14</xdr:col>
      <xdr:colOff>190500</xdr:colOff>
      <xdr:row>70</xdr:row>
      <xdr:rowOff>66675</xdr:rowOff>
    </xdr:to>
    <xdr:sp macro="" textlink="">
      <xdr:nvSpPr>
        <xdr:cNvPr id="7" name="テキスト ボックス 6">
          <a:extLst>
            <a:ext uri="{FF2B5EF4-FFF2-40B4-BE49-F238E27FC236}">
              <a16:creationId xmlns:a16="http://schemas.microsoft.com/office/drawing/2014/main" id="{9F0E020F-2D1D-4CD3-9772-47BDF67521D7}"/>
            </a:ext>
          </a:extLst>
        </xdr:cNvPr>
        <xdr:cNvSpPr txBox="1"/>
      </xdr:nvSpPr>
      <xdr:spPr>
        <a:xfrm>
          <a:off x="4371975" y="10496550"/>
          <a:ext cx="4714875" cy="7429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・現在工場等で使用している設備を置き換える場合は、現在使用している設備の排出量とする。</a:t>
          </a:r>
        </a:p>
        <a:p>
          <a:r>
            <a:rPr kumimoji="1" lang="ja-JP" altLang="en-US" sz="900">
              <a:solidFill>
                <a:srgbClr val="FF0000"/>
              </a:solidFill>
            </a:rPr>
            <a:t>・新設工場などに新たに設備を導入する場合は、現時点においてその国で一般的に使われている同種設備の排出量とする。</a:t>
          </a:r>
        </a:p>
      </xdr:txBody>
    </xdr:sp>
    <xdr:clientData/>
  </xdr:twoCellAnchor>
  <xdr:twoCellAnchor>
    <xdr:from>
      <xdr:col>6</xdr:col>
      <xdr:colOff>638175</xdr:colOff>
      <xdr:row>10</xdr:row>
      <xdr:rowOff>114300</xdr:rowOff>
    </xdr:from>
    <xdr:to>
      <xdr:col>14</xdr:col>
      <xdr:colOff>390528</xdr:colOff>
      <xdr:row>14</xdr:row>
      <xdr:rowOff>6349</xdr:rowOff>
    </xdr:to>
    <xdr:sp macro="" textlink="">
      <xdr:nvSpPr>
        <xdr:cNvPr id="4" name="正方形/長方形 3">
          <a:extLst>
            <a:ext uri="{FF2B5EF4-FFF2-40B4-BE49-F238E27FC236}">
              <a16:creationId xmlns:a16="http://schemas.microsoft.com/office/drawing/2014/main" id="{53A59FC2-78E9-46AA-B7E1-A02F46FDE8B4}"/>
            </a:ext>
          </a:extLst>
        </xdr:cNvPr>
        <xdr:cNvSpPr/>
      </xdr:nvSpPr>
      <xdr:spPr>
        <a:xfrm>
          <a:off x="4048125" y="18859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75A2DDD0-9D54-45FD-9182-15D4E6578E56}"/>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0E906FE4-07E0-4CA9-BD99-D22583B67C9F}"/>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67CF1576-2D8A-4971-B2C8-C052F1DC8BEC}"/>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8E36FFE4-2644-4E16-96FE-DE549BD9DB78}"/>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0705E6DC-399C-46FD-AA45-9EA6199A45DC}"/>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EC7847DE-883A-4C7D-B767-F6EF3CAF5AC7}"/>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2EADDF15-919E-4E9C-B4C9-50CC6C2CA958}"/>
            </a:ext>
          </a:extLst>
        </xdr:cNvPr>
        <xdr:cNvSpPr/>
      </xdr:nvSpPr>
      <xdr:spPr>
        <a:xfrm>
          <a:off x="1605643"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CA363630-DDCE-45D4-9163-2A066CF54B12}"/>
            </a:ext>
          </a:extLst>
        </xdr:cNvPr>
        <xdr:cNvSpPr/>
      </xdr:nvSpPr>
      <xdr:spPr>
        <a:xfrm>
          <a:off x="1615168"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18992306-1268-4DBB-92FD-FB7440947152}"/>
            </a:ext>
          </a:extLst>
        </xdr:cNvPr>
        <xdr:cNvSpPr/>
      </xdr:nvSpPr>
      <xdr:spPr>
        <a:xfrm>
          <a:off x="7391401"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31D0817B-7E6E-4B6D-A5C3-B1E2AE7FB83D}"/>
            </a:ext>
          </a:extLst>
        </xdr:cNvPr>
        <xdr:cNvSpPr/>
      </xdr:nvSpPr>
      <xdr:spPr>
        <a:xfrm>
          <a:off x="7505700"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9DB1F9CB-50DE-4139-8690-CE5A84DD8E8A}"/>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23068124-E5F1-47D3-ABB0-C60328CF68B3}"/>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B17FB9CD-53BB-416E-A545-F66864023889}"/>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87C1E987-1E9A-4DAA-B222-9A27A9FB920B}"/>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38397977-BAC9-483E-851D-869A3ED40333}"/>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2F9FD1AD-BF4E-4E8F-8E60-CC91C4EE1698}"/>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F219-A8A9-4A71-BD94-767AD71F9CCF}">
  <sheetPr>
    <pageSetUpPr fitToPage="1"/>
  </sheetPr>
  <dimension ref="B2:X58"/>
  <sheetViews>
    <sheetView workbookViewId="0">
      <selection activeCell="B2" sqref="B2:H2"/>
    </sheetView>
  </sheetViews>
  <sheetFormatPr defaultRowHeight="13.5" x14ac:dyDescent="0.15"/>
  <cols>
    <col min="1" max="1" width="1.875" style="29" customWidth="1"/>
    <col min="2" max="13" width="9" style="29"/>
    <col min="14" max="14" width="6.5" style="29" customWidth="1"/>
    <col min="15" max="16" width="9" style="29"/>
    <col min="17" max="17" width="6.125" style="29" customWidth="1"/>
    <col min="18" max="19" width="9" style="29"/>
    <col min="20" max="20" width="8" style="29" customWidth="1"/>
    <col min="21" max="16384" width="9" style="29"/>
  </cols>
  <sheetData>
    <row r="2" spans="2:8" ht="18.75" x14ac:dyDescent="0.15">
      <c r="B2" s="84" t="s">
        <v>173</v>
      </c>
      <c r="C2" s="85"/>
      <c r="D2" s="85"/>
      <c r="E2" s="85"/>
      <c r="F2" s="85"/>
      <c r="G2" s="85"/>
      <c r="H2" s="85"/>
    </row>
    <row r="3" spans="2:8" ht="14.45" customHeight="1" x14ac:dyDescent="0.15"/>
    <row r="4" spans="2:8" ht="23.25" customHeight="1" x14ac:dyDescent="0.15">
      <c r="B4" s="58" t="s">
        <v>80</v>
      </c>
    </row>
    <row r="5" spans="2:8" x14ac:dyDescent="0.15">
      <c r="B5" s="29" t="s">
        <v>99</v>
      </c>
    </row>
    <row r="34" spans="2:24" ht="21.75" customHeight="1" x14ac:dyDescent="0.15">
      <c r="B34" s="58" t="s">
        <v>100</v>
      </c>
      <c r="C34" s="59"/>
    </row>
    <row r="36" spans="2:24" x14ac:dyDescent="0.15">
      <c r="B36" s="60" t="s">
        <v>82</v>
      </c>
      <c r="C36" s="60"/>
      <c r="D36" s="60"/>
      <c r="E36" s="60"/>
      <c r="F36" s="60"/>
      <c r="G36" s="60"/>
      <c r="H36" s="60"/>
      <c r="I36" s="61"/>
    </row>
    <row r="37" spans="2:24" x14ac:dyDescent="0.15">
      <c r="B37" s="60"/>
      <c r="C37" s="60"/>
      <c r="D37" s="60"/>
      <c r="E37" s="60"/>
      <c r="F37" s="60"/>
      <c r="G37" s="60"/>
      <c r="H37" s="60"/>
      <c r="I37" s="61"/>
      <c r="K37" s="62" t="s">
        <v>85</v>
      </c>
      <c r="L37" s="63"/>
      <c r="M37" s="64"/>
    </row>
    <row r="38" spans="2:24" ht="15" customHeight="1" x14ac:dyDescent="0.15">
      <c r="B38" s="60"/>
      <c r="C38" s="60"/>
      <c r="D38" s="60"/>
      <c r="E38" s="60"/>
      <c r="F38" s="60"/>
      <c r="G38" s="60"/>
      <c r="H38" s="60"/>
      <c r="I38" s="61"/>
      <c r="J38" s="65"/>
      <c r="K38" s="66"/>
      <c r="L38" s="67"/>
      <c r="M38" s="68"/>
    </row>
    <row r="39" spans="2:24" x14ac:dyDescent="0.15">
      <c r="B39" s="65"/>
      <c r="C39" s="65"/>
      <c r="D39" s="65"/>
      <c r="E39" s="65"/>
      <c r="F39" s="65"/>
      <c r="G39" s="65"/>
      <c r="H39" s="65"/>
      <c r="I39" s="65"/>
      <c r="J39" s="65"/>
      <c r="K39" s="69"/>
      <c r="L39" s="70"/>
      <c r="M39" s="71"/>
    </row>
    <row r="40" spans="2:24" x14ac:dyDescent="0.15">
      <c r="B40" s="60" t="s">
        <v>83</v>
      </c>
      <c r="C40" s="60"/>
      <c r="D40" s="60"/>
      <c r="E40" s="60"/>
      <c r="F40" s="60"/>
      <c r="G40" s="60"/>
      <c r="H40" s="60"/>
      <c r="I40" s="60"/>
      <c r="U40" s="67" t="s">
        <v>91</v>
      </c>
      <c r="V40" s="67"/>
    </row>
    <row r="41" spans="2:24" x14ac:dyDescent="0.15">
      <c r="B41" s="60"/>
      <c r="C41" s="60"/>
      <c r="D41" s="60"/>
      <c r="E41" s="60"/>
      <c r="F41" s="60"/>
      <c r="G41" s="60"/>
      <c r="H41" s="60"/>
      <c r="I41" s="60"/>
    </row>
    <row r="42" spans="2:24" x14ac:dyDescent="0.15">
      <c r="B42" s="60"/>
      <c r="C42" s="60"/>
      <c r="D42" s="60"/>
      <c r="E42" s="60"/>
      <c r="F42" s="60"/>
      <c r="G42" s="60"/>
      <c r="H42" s="60"/>
      <c r="I42" s="60"/>
      <c r="K42" s="62" t="s">
        <v>88</v>
      </c>
      <c r="L42" s="63"/>
      <c r="M42" s="72"/>
      <c r="O42" s="62" t="s">
        <v>86</v>
      </c>
      <c r="P42" s="64"/>
      <c r="U42" s="73" t="s">
        <v>95</v>
      </c>
      <c r="V42" s="74"/>
      <c r="X42" s="75" t="s">
        <v>94</v>
      </c>
    </row>
    <row r="43" spans="2:24" x14ac:dyDescent="0.15">
      <c r="B43" s="65"/>
      <c r="C43" s="65"/>
      <c r="D43" s="65"/>
      <c r="E43" s="65"/>
      <c r="F43" s="65"/>
      <c r="G43" s="65"/>
      <c r="H43" s="65"/>
      <c r="I43" s="65"/>
      <c r="K43" s="66"/>
      <c r="L43" s="67"/>
      <c r="M43" s="76"/>
      <c r="O43" s="66"/>
      <c r="P43" s="68"/>
      <c r="U43" s="77"/>
      <c r="V43" s="78"/>
      <c r="X43" s="79"/>
    </row>
    <row r="44" spans="2:24" x14ac:dyDescent="0.15">
      <c r="B44" s="60" t="s">
        <v>81</v>
      </c>
      <c r="C44" s="60"/>
      <c r="D44" s="60"/>
      <c r="E44" s="60"/>
      <c r="F44" s="60"/>
      <c r="G44" s="60"/>
      <c r="H44" s="60"/>
      <c r="I44" s="60"/>
      <c r="K44" s="69"/>
      <c r="L44" s="70"/>
      <c r="M44" s="80"/>
      <c r="O44" s="69"/>
      <c r="P44" s="71"/>
      <c r="U44" s="81"/>
      <c r="V44" s="82"/>
      <c r="X44" s="79"/>
    </row>
    <row r="45" spans="2:24" x14ac:dyDescent="0.15">
      <c r="B45" s="60"/>
      <c r="C45" s="60"/>
      <c r="D45" s="60"/>
      <c r="E45" s="60"/>
      <c r="F45" s="60"/>
      <c r="G45" s="60"/>
      <c r="H45" s="60"/>
      <c r="I45" s="60"/>
      <c r="X45" s="79"/>
    </row>
    <row r="46" spans="2:24" x14ac:dyDescent="0.15">
      <c r="B46" s="60"/>
      <c r="C46" s="60"/>
      <c r="D46" s="60"/>
      <c r="E46" s="60"/>
      <c r="F46" s="60"/>
      <c r="G46" s="60"/>
      <c r="H46" s="60"/>
      <c r="I46" s="60"/>
      <c r="O46" s="62" t="s">
        <v>87</v>
      </c>
      <c r="P46" s="64"/>
      <c r="R46" s="62" t="s">
        <v>90</v>
      </c>
      <c r="S46" s="64"/>
      <c r="U46" s="62" t="s">
        <v>92</v>
      </c>
      <c r="V46" s="64"/>
      <c r="X46" s="79"/>
    </row>
    <row r="47" spans="2:24" x14ac:dyDescent="0.15">
      <c r="B47" s="65"/>
      <c r="C47" s="65"/>
      <c r="D47" s="65"/>
      <c r="E47" s="65"/>
      <c r="F47" s="65"/>
      <c r="G47" s="65"/>
      <c r="H47" s="65"/>
      <c r="I47" s="65"/>
      <c r="O47" s="66"/>
      <c r="P47" s="68"/>
      <c r="R47" s="66"/>
      <c r="S47" s="68"/>
      <c r="U47" s="66"/>
      <c r="V47" s="68"/>
      <c r="X47" s="79"/>
    </row>
    <row r="48" spans="2:24" x14ac:dyDescent="0.15">
      <c r="B48" s="60" t="s">
        <v>84</v>
      </c>
      <c r="C48" s="61"/>
      <c r="D48" s="61"/>
      <c r="E48" s="61"/>
      <c r="F48" s="61"/>
      <c r="G48" s="61"/>
      <c r="H48" s="61"/>
      <c r="I48" s="61"/>
      <c r="O48" s="69"/>
      <c r="P48" s="71"/>
      <c r="R48" s="69"/>
      <c r="S48" s="71"/>
      <c r="U48" s="69"/>
      <c r="V48" s="71"/>
      <c r="X48" s="83"/>
    </row>
    <row r="49" spans="2:24" x14ac:dyDescent="0.15">
      <c r="B49" s="61"/>
      <c r="C49" s="61"/>
      <c r="D49" s="61"/>
      <c r="E49" s="61"/>
      <c r="F49" s="61"/>
      <c r="G49" s="61"/>
      <c r="H49" s="61"/>
      <c r="I49" s="61"/>
    </row>
    <row r="50" spans="2:24" x14ac:dyDescent="0.15">
      <c r="B50" s="61"/>
      <c r="C50" s="61"/>
      <c r="D50" s="61"/>
      <c r="E50" s="61"/>
      <c r="F50" s="61"/>
      <c r="G50" s="61"/>
      <c r="H50" s="61"/>
      <c r="I50" s="61"/>
      <c r="R50" s="62" t="s">
        <v>89</v>
      </c>
      <c r="S50" s="64"/>
      <c r="U50" s="62" t="s">
        <v>93</v>
      </c>
      <c r="V50" s="64"/>
      <c r="X50" s="75" t="s">
        <v>94</v>
      </c>
    </row>
    <row r="51" spans="2:24" x14ac:dyDescent="0.15">
      <c r="B51" s="61"/>
      <c r="C51" s="61"/>
      <c r="D51" s="61"/>
      <c r="E51" s="61"/>
      <c r="F51" s="61"/>
      <c r="G51" s="61"/>
      <c r="H51" s="61"/>
      <c r="I51" s="61"/>
      <c r="R51" s="66"/>
      <c r="S51" s="68"/>
      <c r="U51" s="66"/>
      <c r="V51" s="68"/>
      <c r="X51" s="79"/>
    </row>
    <row r="52" spans="2:24" x14ac:dyDescent="0.15">
      <c r="R52" s="69"/>
      <c r="S52" s="71"/>
      <c r="U52" s="69"/>
      <c r="V52" s="71"/>
      <c r="X52" s="83"/>
    </row>
    <row r="53" spans="2:24" x14ac:dyDescent="0.15">
      <c r="L53" s="65"/>
      <c r="M53" s="65"/>
      <c r="N53" s="65"/>
      <c r="O53" s="65"/>
      <c r="P53" s="65"/>
      <c r="Q53" s="65"/>
    </row>
    <row r="54" spans="2:24" x14ac:dyDescent="0.15">
      <c r="K54" s="65"/>
      <c r="L54" s="65"/>
      <c r="M54" s="65"/>
      <c r="N54" s="65"/>
      <c r="O54" s="65"/>
      <c r="P54" s="65"/>
    </row>
    <row r="57" spans="2:24" x14ac:dyDescent="0.15">
      <c r="J57" s="65"/>
    </row>
    <row r="58" spans="2:24" x14ac:dyDescent="0.15">
      <c r="J58" s="65"/>
    </row>
  </sheetData>
  <sheetProtection algorithmName="SHA-512" hashValue="wjUZtum9GrPT6Bq8VHuMLNX6feNqdWvAgq7a+LsE56gnvsDb0e5ERlLnFTOMBnqNrn1qFkLkynT6CrAFKvtfLw==" saltValue="QJ/wo/BAASIePE9J4LiTyA==" spinCount="100000" sheet="1" objects="1" scenarios="1"/>
  <mergeCells count="16">
    <mergeCell ref="R50:S52"/>
    <mergeCell ref="U50:V52"/>
    <mergeCell ref="X50:X52"/>
    <mergeCell ref="B36:I38"/>
    <mergeCell ref="B40:I42"/>
    <mergeCell ref="B44:I46"/>
    <mergeCell ref="B48:I51"/>
    <mergeCell ref="K42:M44"/>
    <mergeCell ref="O42:P44"/>
    <mergeCell ref="U42:V44"/>
    <mergeCell ref="X42:X48"/>
    <mergeCell ref="O46:P48"/>
    <mergeCell ref="R46:S48"/>
    <mergeCell ref="U46:V48"/>
    <mergeCell ref="K37:M39"/>
    <mergeCell ref="U40:V40"/>
  </mergeCells>
  <phoneticPr fontId="1"/>
  <pageMargins left="0.25" right="0.25" top="0.75" bottom="0.75" header="0.3" footer="0.3"/>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112"/>
  <sheetViews>
    <sheetView view="pageBreakPreview" zoomScaleNormal="100" zoomScaleSheetLayoutView="100" workbookViewId="0">
      <selection activeCell="C3" sqref="C3"/>
    </sheetView>
  </sheetViews>
  <sheetFormatPr defaultRowHeight="13.15" customHeight="1" x14ac:dyDescent="0.15"/>
  <cols>
    <col min="1" max="1" width="3" style="29" customWidth="1"/>
    <col min="2" max="2" width="5.75" style="29" customWidth="1"/>
    <col min="3" max="16" width="9" style="29"/>
    <col min="17" max="17" width="14.25" style="29" customWidth="1"/>
    <col min="18" max="18" width="3.25" style="29" customWidth="1"/>
    <col min="19" max="19" width="13.75" style="29" customWidth="1"/>
    <col min="20" max="20" width="56" style="29" customWidth="1"/>
    <col min="21" max="16384" width="9" style="29"/>
  </cols>
  <sheetData>
    <row r="2" spans="2:17" s="4" customFormat="1" ht="22.5" customHeight="1" x14ac:dyDescent="0.15">
      <c r="B2" s="1" t="s">
        <v>174</v>
      </c>
      <c r="C2" s="2"/>
      <c r="D2" s="2"/>
      <c r="E2" s="2"/>
      <c r="F2" s="2"/>
      <c r="G2" s="2"/>
      <c r="H2" s="2"/>
      <c r="I2" s="2"/>
      <c r="J2" s="2"/>
      <c r="K2" s="2"/>
    </row>
    <row r="3" spans="2:17" s="4" customFormat="1" ht="13.15" customHeight="1" x14ac:dyDescent="0.15"/>
    <row r="4" spans="2:17" s="4" customFormat="1" ht="13.15" customHeight="1" x14ac:dyDescent="0.15">
      <c r="B4" s="38" t="s">
        <v>73</v>
      </c>
      <c r="C4" s="38"/>
      <c r="D4" s="38"/>
      <c r="E4" s="39"/>
      <c r="F4" s="40"/>
      <c r="G4" s="40"/>
      <c r="H4" s="40"/>
      <c r="I4" s="40"/>
      <c r="J4" s="40"/>
      <c r="K4" s="40"/>
      <c r="L4" s="40"/>
      <c r="M4" s="40"/>
      <c r="N4" s="40"/>
      <c r="P4" s="6"/>
      <c r="Q4" s="7" t="s">
        <v>105</v>
      </c>
    </row>
    <row r="5" spans="2:17" s="4" customFormat="1" ht="13.15" customHeight="1" x14ac:dyDescent="0.15">
      <c r="B5" s="41" t="s">
        <v>74</v>
      </c>
      <c r="C5" s="41"/>
      <c r="D5" s="5" t="s">
        <v>75</v>
      </c>
      <c r="E5" s="39"/>
      <c r="F5" s="39"/>
      <c r="G5" s="39"/>
      <c r="H5" s="39"/>
      <c r="I5" s="39"/>
      <c r="J5" s="39"/>
      <c r="K5" s="39"/>
      <c r="L5" s="39"/>
      <c r="M5" s="39"/>
      <c r="N5" s="39"/>
      <c r="P5" s="32"/>
      <c r="Q5" s="8" t="s">
        <v>106</v>
      </c>
    </row>
    <row r="6" spans="2:17" s="4" customFormat="1" ht="13.15" customHeight="1" x14ac:dyDescent="0.15">
      <c r="B6" s="41"/>
      <c r="C6" s="41"/>
      <c r="D6" s="5" t="s">
        <v>76</v>
      </c>
      <c r="E6" s="52" t="s">
        <v>101</v>
      </c>
      <c r="F6" s="50"/>
      <c r="G6" s="51"/>
      <c r="H6" s="10" t="s">
        <v>77</v>
      </c>
      <c r="I6" s="50" t="s">
        <v>102</v>
      </c>
      <c r="J6" s="50"/>
      <c r="K6" s="51"/>
      <c r="L6" s="10" t="s">
        <v>103</v>
      </c>
      <c r="M6" s="9">
        <v>700</v>
      </c>
      <c r="N6" s="11" t="s">
        <v>104</v>
      </c>
    </row>
    <row r="7" spans="2:17" s="4" customFormat="1" ht="13.15" customHeight="1" x14ac:dyDescent="0.15">
      <c r="B7" s="45" t="s">
        <v>78</v>
      </c>
      <c r="C7" s="45"/>
      <c r="D7" s="45"/>
      <c r="E7" s="46"/>
      <c r="F7" s="47"/>
      <c r="G7" s="47"/>
      <c r="H7" s="47"/>
      <c r="I7" s="47"/>
      <c r="J7" s="47"/>
      <c r="K7" s="47"/>
      <c r="L7" s="47"/>
      <c r="M7" s="47"/>
      <c r="N7" s="47"/>
    </row>
    <row r="8" spans="2:17" s="13" customFormat="1" ht="13.15" customHeight="1" x14ac:dyDescent="0.15">
      <c r="B8" s="12"/>
    </row>
    <row r="9" spans="2:17" s="13" customFormat="1" ht="13.15" customHeight="1" x14ac:dyDescent="0.15">
      <c r="B9" s="14" t="s">
        <v>135</v>
      </c>
    </row>
    <row r="10" spans="2:17" s="13" customFormat="1" ht="13.15" customHeight="1" x14ac:dyDescent="0.15">
      <c r="B10" s="14" t="s">
        <v>159</v>
      </c>
    </row>
    <row r="11" spans="2:17" s="13" customFormat="1" ht="13.15" customHeight="1" x14ac:dyDescent="0.15">
      <c r="B11" s="12" t="s">
        <v>2</v>
      </c>
      <c r="C11" s="13" t="s">
        <v>0</v>
      </c>
      <c r="P11" s="15" t="s">
        <v>1</v>
      </c>
      <c r="Q11" s="33">
        <f>ROUNDDOWN((Q17-Q55),0)</f>
        <v>48170</v>
      </c>
    </row>
    <row r="12" spans="2:17" s="13" customFormat="1" ht="13.15" customHeight="1" x14ac:dyDescent="0.15">
      <c r="B12" s="12"/>
      <c r="C12" s="13" t="s">
        <v>3</v>
      </c>
      <c r="P12" s="15" t="s">
        <v>1</v>
      </c>
      <c r="Q12" s="34">
        <f>Q17</f>
        <v>51472.161797752808</v>
      </c>
    </row>
    <row r="13" spans="2:17" s="13" customFormat="1" ht="13.15" customHeight="1" x14ac:dyDescent="0.15">
      <c r="B13" s="12" t="s">
        <v>4</v>
      </c>
      <c r="C13" s="13" t="s">
        <v>5</v>
      </c>
      <c r="P13" s="15" t="s">
        <v>1</v>
      </c>
      <c r="Q13" s="34">
        <f>Q55</f>
        <v>3301.5272727272722</v>
      </c>
    </row>
    <row r="14" spans="2:17" s="13" customFormat="1" ht="13.15" customHeight="1" x14ac:dyDescent="0.15">
      <c r="B14" s="12" t="s">
        <v>6</v>
      </c>
      <c r="C14" s="13" t="s">
        <v>7</v>
      </c>
    </row>
    <row r="15" spans="2:17" s="13" customFormat="1" ht="13.15" customHeight="1" x14ac:dyDescent="0.15">
      <c r="B15" s="12"/>
    </row>
    <row r="16" spans="2:17" s="13" customFormat="1" ht="13.15" customHeight="1" x14ac:dyDescent="0.15">
      <c r="B16" s="14" t="s">
        <v>8</v>
      </c>
    </row>
    <row r="17" spans="2:18" s="13" customFormat="1" ht="13.15" customHeight="1" x14ac:dyDescent="0.15">
      <c r="B17" s="12"/>
      <c r="C17" s="13" t="s">
        <v>9</v>
      </c>
      <c r="P17" s="15" t="s">
        <v>1</v>
      </c>
      <c r="Q17" s="34">
        <f>Q24+Q35+Q45</f>
        <v>51472.161797752808</v>
      </c>
    </row>
    <row r="18" spans="2:18" s="13" customFormat="1" ht="13.15" customHeight="1" x14ac:dyDescent="0.15">
      <c r="B18" s="12" t="s">
        <v>10</v>
      </c>
      <c r="C18" s="13" t="s">
        <v>11</v>
      </c>
    </row>
    <row r="19" spans="2:18" s="13" customFormat="1" ht="13.15" customHeight="1" x14ac:dyDescent="0.15">
      <c r="B19" s="12" t="s">
        <v>12</v>
      </c>
      <c r="C19" s="13" t="s">
        <v>13</v>
      </c>
    </row>
    <row r="20" spans="2:18" s="13" customFormat="1" ht="13.15" customHeight="1" x14ac:dyDescent="0.15">
      <c r="B20" s="12"/>
      <c r="C20" s="16" t="s">
        <v>107</v>
      </c>
    </row>
    <row r="21" spans="2:18" s="13" customFormat="1" ht="13.15" customHeight="1" x14ac:dyDescent="0.15">
      <c r="B21" s="12" t="s">
        <v>14</v>
      </c>
      <c r="C21" s="13" t="s">
        <v>15</v>
      </c>
    </row>
    <row r="22" spans="2:18" s="13" customFormat="1" ht="13.15" customHeight="1" x14ac:dyDescent="0.15">
      <c r="B22" s="12"/>
      <c r="C22" s="16" t="s">
        <v>122</v>
      </c>
      <c r="R22" s="16"/>
    </row>
    <row r="23" spans="2:18" s="13" customFormat="1" ht="13.15" customHeight="1" x14ac:dyDescent="0.15">
      <c r="B23" s="12"/>
      <c r="R23" s="16"/>
    </row>
    <row r="24" spans="2:18" s="13" customFormat="1" ht="13.15" customHeight="1" x14ac:dyDescent="0.15">
      <c r="B24" s="12"/>
      <c r="C24" s="13" t="s">
        <v>19</v>
      </c>
      <c r="P24" s="15" t="s">
        <v>117</v>
      </c>
      <c r="Q24" s="34">
        <f>Q25*Q30</f>
        <v>43921.599999999999</v>
      </c>
    </row>
    <row r="25" spans="2:18" s="13" customFormat="1" ht="13.15" customHeight="1" x14ac:dyDescent="0.15">
      <c r="B25" s="12" t="s">
        <v>16</v>
      </c>
      <c r="C25" s="13" t="s">
        <v>17</v>
      </c>
      <c r="P25" s="15" t="s">
        <v>18</v>
      </c>
      <c r="Q25" s="34">
        <f>(Q27-Q28)*Q29/1000</f>
        <v>77600</v>
      </c>
    </row>
    <row r="26" spans="2:18" s="13" customFormat="1" ht="13.15" customHeight="1" x14ac:dyDescent="0.15">
      <c r="B26" s="12"/>
      <c r="C26" s="13" t="s">
        <v>23</v>
      </c>
    </row>
    <row r="27" spans="2:18" s="13" customFormat="1" ht="13.15" customHeight="1" x14ac:dyDescent="0.15">
      <c r="B27" s="12"/>
      <c r="P27" s="15" t="s">
        <v>49</v>
      </c>
      <c r="Q27" s="17">
        <v>10000</v>
      </c>
    </row>
    <row r="28" spans="2:18" s="13" customFormat="1" ht="13.15" customHeight="1" x14ac:dyDescent="0.15">
      <c r="P28" s="15" t="s">
        <v>50</v>
      </c>
      <c r="Q28" s="17">
        <v>300</v>
      </c>
    </row>
    <row r="29" spans="2:18" s="13" customFormat="1" ht="13.15" customHeight="1" x14ac:dyDescent="0.15">
      <c r="P29" s="15" t="s">
        <v>51</v>
      </c>
      <c r="Q29" s="18">
        <v>8000</v>
      </c>
    </row>
    <row r="30" spans="2:18" s="13" customFormat="1" ht="13.15" customHeight="1" x14ac:dyDescent="0.15">
      <c r="B30" s="12" t="s">
        <v>20</v>
      </c>
      <c r="C30" s="13" t="s">
        <v>21</v>
      </c>
      <c r="P30" s="15" t="s">
        <v>22</v>
      </c>
      <c r="Q30" s="19">
        <v>0.56599999999999995</v>
      </c>
    </row>
    <row r="31" spans="2:18" s="13" customFormat="1" ht="13.15" customHeight="1" x14ac:dyDescent="0.15">
      <c r="B31" s="12"/>
      <c r="C31" s="15" t="s">
        <v>79</v>
      </c>
      <c r="D31" s="42"/>
      <c r="E31" s="53"/>
      <c r="F31" s="53"/>
      <c r="G31" s="53"/>
      <c r="H31" s="53"/>
      <c r="I31" s="54"/>
      <c r="P31" s="15"/>
    </row>
    <row r="32" spans="2:18" s="13" customFormat="1" ht="13.15" customHeight="1" x14ac:dyDescent="0.15">
      <c r="B32" s="12"/>
      <c r="C32" s="16" t="s">
        <v>110</v>
      </c>
      <c r="D32" s="20"/>
      <c r="E32" s="20"/>
      <c r="F32" s="20"/>
      <c r="G32" s="20"/>
      <c r="P32" s="15"/>
    </row>
    <row r="33" spans="2:17" s="13" customFormat="1" ht="13.15" customHeight="1" x14ac:dyDescent="0.15">
      <c r="B33" s="12"/>
      <c r="P33" s="15"/>
      <c r="Q33" s="21"/>
    </row>
    <row r="34" spans="2:17" s="13" customFormat="1" ht="13.15" customHeight="1" x14ac:dyDescent="0.15">
      <c r="B34" s="14" t="s">
        <v>121</v>
      </c>
      <c r="C34" s="15"/>
      <c r="D34" s="15"/>
      <c r="E34" s="20"/>
      <c r="F34" s="20"/>
      <c r="G34" s="20"/>
      <c r="P34" s="15"/>
    </row>
    <row r="35" spans="2:17" s="13" customFormat="1" ht="13.15" customHeight="1" x14ac:dyDescent="0.15">
      <c r="B35" s="12"/>
      <c r="C35" s="12" t="s">
        <v>24</v>
      </c>
      <c r="P35" s="15" t="s">
        <v>117</v>
      </c>
      <c r="Q35" s="35">
        <f>IF(Q36=0,0,(Q36/Q40*Q41))</f>
        <v>7550.5617977528091</v>
      </c>
    </row>
    <row r="36" spans="2:17" s="13" customFormat="1" ht="13.15" customHeight="1" x14ac:dyDescent="0.15">
      <c r="B36" s="12" t="s">
        <v>25</v>
      </c>
      <c r="C36" s="13" t="s">
        <v>118</v>
      </c>
      <c r="P36" s="15" t="s">
        <v>26</v>
      </c>
      <c r="Q36" s="35">
        <f>(Q38*Q39/1000)</f>
        <v>120000</v>
      </c>
    </row>
    <row r="37" spans="2:17" s="13" customFormat="1" ht="13.15" customHeight="1" x14ac:dyDescent="0.15">
      <c r="B37" s="12"/>
      <c r="C37" s="13" t="s">
        <v>36</v>
      </c>
    </row>
    <row r="38" spans="2:17" s="13" customFormat="1" ht="13.15" customHeight="1" x14ac:dyDescent="0.15">
      <c r="B38" s="12"/>
      <c r="P38" s="15" t="s">
        <v>52</v>
      </c>
      <c r="Q38" s="18">
        <v>15000</v>
      </c>
    </row>
    <row r="39" spans="2:17" s="13" customFormat="1" ht="13.15" customHeight="1" x14ac:dyDescent="0.15">
      <c r="B39" s="12"/>
      <c r="P39" s="15" t="s">
        <v>51</v>
      </c>
      <c r="Q39" s="18">
        <v>8000</v>
      </c>
    </row>
    <row r="40" spans="2:17" s="13" customFormat="1" ht="13.15" customHeight="1" x14ac:dyDescent="0.15">
      <c r="B40" s="12" t="s">
        <v>27</v>
      </c>
      <c r="C40" s="22" t="s">
        <v>28</v>
      </c>
      <c r="P40" s="15"/>
      <c r="Q40" s="19">
        <v>0.89</v>
      </c>
    </row>
    <row r="41" spans="2:17" s="13" customFormat="1" ht="13.15" customHeight="1" x14ac:dyDescent="0.15">
      <c r="B41" s="12" t="s">
        <v>29</v>
      </c>
      <c r="C41" s="13" t="s">
        <v>30</v>
      </c>
      <c r="P41" s="15" t="s">
        <v>31</v>
      </c>
      <c r="Q41" s="19">
        <v>5.6000000000000001E-2</v>
      </c>
    </row>
    <row r="42" spans="2:17" s="13" customFormat="1" ht="13.15" customHeight="1" x14ac:dyDescent="0.15">
      <c r="B42" s="12"/>
      <c r="C42" s="15" t="s">
        <v>79</v>
      </c>
      <c r="D42" s="42"/>
      <c r="E42" s="53"/>
      <c r="F42" s="53"/>
      <c r="G42" s="53"/>
      <c r="H42" s="53"/>
      <c r="I42" s="54"/>
      <c r="P42" s="15"/>
    </row>
    <row r="43" spans="2:17" s="13" customFormat="1" ht="13.15" customHeight="1" x14ac:dyDescent="0.15">
      <c r="B43" s="12"/>
      <c r="C43" s="15"/>
      <c r="D43" s="15"/>
      <c r="E43" s="20"/>
      <c r="F43" s="20"/>
      <c r="G43" s="20"/>
      <c r="P43" s="15"/>
    </row>
    <row r="44" spans="2:17" s="13" customFormat="1" ht="13.15" customHeight="1" x14ac:dyDescent="0.15">
      <c r="B44" s="14" t="s">
        <v>120</v>
      </c>
      <c r="C44" s="15"/>
      <c r="D44" s="15"/>
      <c r="E44" s="20"/>
      <c r="F44" s="20"/>
      <c r="G44" s="20"/>
      <c r="P44" s="15"/>
    </row>
    <row r="45" spans="2:17" s="13" customFormat="1" ht="13.15" customHeight="1" x14ac:dyDescent="0.15">
      <c r="B45" s="12"/>
      <c r="C45" s="12" t="s">
        <v>32</v>
      </c>
      <c r="P45" s="15" t="s">
        <v>1</v>
      </c>
      <c r="Q45" s="35">
        <f>IF(Q46=0,0,(Q46/Q50*Q51))</f>
        <v>0</v>
      </c>
    </row>
    <row r="46" spans="2:17" s="13" customFormat="1" ht="13.15" customHeight="1" x14ac:dyDescent="0.15">
      <c r="B46" s="12" t="s">
        <v>33</v>
      </c>
      <c r="C46" s="13" t="s">
        <v>119</v>
      </c>
      <c r="P46" s="15" t="s">
        <v>115</v>
      </c>
      <c r="Q46" s="34">
        <f>(Q48*Q49/1000)</f>
        <v>0</v>
      </c>
    </row>
    <row r="47" spans="2:17" s="13" customFormat="1" ht="13.15" customHeight="1" x14ac:dyDescent="0.15">
      <c r="B47" s="12"/>
      <c r="C47" s="13" t="s">
        <v>37</v>
      </c>
    </row>
    <row r="48" spans="2:17" s="13" customFormat="1" ht="13.15" customHeight="1" x14ac:dyDescent="0.15">
      <c r="B48" s="12"/>
      <c r="P48" s="15" t="s">
        <v>116</v>
      </c>
      <c r="Q48" s="17">
        <v>0</v>
      </c>
    </row>
    <row r="49" spans="2:17" s="13" customFormat="1" ht="13.15" customHeight="1" x14ac:dyDescent="0.15">
      <c r="P49" s="15" t="s">
        <v>51</v>
      </c>
      <c r="Q49" s="18">
        <v>0</v>
      </c>
    </row>
    <row r="50" spans="2:17" s="13" customFormat="1" ht="13.15" customHeight="1" x14ac:dyDescent="0.15">
      <c r="B50" s="12" t="s">
        <v>34</v>
      </c>
      <c r="C50" s="13" t="s">
        <v>28</v>
      </c>
      <c r="P50" s="15"/>
      <c r="Q50" s="19">
        <v>0</v>
      </c>
    </row>
    <row r="51" spans="2:17" s="13" customFormat="1" ht="13.15" customHeight="1" x14ac:dyDescent="0.15">
      <c r="B51" s="12" t="s">
        <v>35</v>
      </c>
      <c r="C51" s="13" t="s">
        <v>30</v>
      </c>
      <c r="P51" s="15" t="s">
        <v>31</v>
      </c>
      <c r="Q51" s="19">
        <v>0</v>
      </c>
    </row>
    <row r="52" spans="2:17" s="13" customFormat="1" ht="13.15" customHeight="1" x14ac:dyDescent="0.15">
      <c r="B52" s="12"/>
      <c r="C52" s="15" t="s">
        <v>79</v>
      </c>
      <c r="D52" s="42"/>
      <c r="E52" s="53"/>
      <c r="F52" s="53"/>
      <c r="G52" s="53"/>
      <c r="H52" s="53"/>
      <c r="I52" s="54"/>
      <c r="P52" s="15"/>
    </row>
    <row r="53" spans="2:17" s="13" customFormat="1" ht="13.15" customHeight="1" x14ac:dyDescent="0.15">
      <c r="B53" s="12"/>
      <c r="H53" s="23"/>
      <c r="I53" s="15"/>
      <c r="P53" s="15"/>
    </row>
    <row r="54" spans="2:17" s="13" customFormat="1" ht="13.15" customHeight="1" x14ac:dyDescent="0.15">
      <c r="B54" s="14" t="s">
        <v>38</v>
      </c>
      <c r="P54" s="15"/>
    </row>
    <row r="55" spans="2:17" s="13" customFormat="1" ht="13.15" customHeight="1" x14ac:dyDescent="0.15">
      <c r="B55" s="12"/>
      <c r="C55" s="13" t="s">
        <v>48</v>
      </c>
      <c r="P55" s="15" t="s">
        <v>1</v>
      </c>
      <c r="Q55" s="34">
        <f>(Q25*3600/Q56/Q57*Q58)</f>
        <v>3301.5272727272722</v>
      </c>
    </row>
    <row r="56" spans="2:17" s="13" customFormat="1" ht="13.15" customHeight="1" x14ac:dyDescent="0.15">
      <c r="B56" s="12" t="s">
        <v>39</v>
      </c>
      <c r="C56" s="13" t="s">
        <v>40</v>
      </c>
      <c r="P56" s="15" t="s">
        <v>1</v>
      </c>
      <c r="Q56" s="19">
        <v>0.44</v>
      </c>
    </row>
    <row r="57" spans="2:17" s="13" customFormat="1" ht="13.15" customHeight="1" x14ac:dyDescent="0.15">
      <c r="B57" s="12" t="s">
        <v>41</v>
      </c>
      <c r="C57" s="13" t="s">
        <v>42</v>
      </c>
      <c r="G57" s="13" t="s">
        <v>46</v>
      </c>
      <c r="P57" s="15" t="s">
        <v>45</v>
      </c>
      <c r="Q57" s="18">
        <v>40000</v>
      </c>
    </row>
    <row r="58" spans="2:17" s="13" customFormat="1" ht="13.15" customHeight="1" x14ac:dyDescent="0.15">
      <c r="B58" s="12" t="s">
        <v>43</v>
      </c>
      <c r="C58" s="13" t="s">
        <v>44</v>
      </c>
      <c r="P58" s="15" t="s">
        <v>47</v>
      </c>
      <c r="Q58" s="19">
        <v>0.20799999999999999</v>
      </c>
    </row>
    <row r="59" spans="2:17" s="13" customFormat="1" ht="13.15" customHeight="1" x14ac:dyDescent="0.15">
      <c r="B59" s="12"/>
      <c r="C59" s="15" t="s">
        <v>79</v>
      </c>
      <c r="D59" s="55"/>
      <c r="E59" s="56"/>
      <c r="F59" s="56"/>
      <c r="G59" s="56"/>
      <c r="H59" s="56"/>
      <c r="I59" s="57"/>
      <c r="P59" s="15"/>
    </row>
    <row r="60" spans="2:17" s="13" customFormat="1" ht="13.15" customHeight="1" x14ac:dyDescent="0.15">
      <c r="B60" s="12"/>
      <c r="I60" s="15"/>
      <c r="K60" s="20"/>
      <c r="L60" s="20"/>
      <c r="M60" s="20"/>
      <c r="P60" s="15"/>
    </row>
    <row r="61" spans="2:17" s="13" customFormat="1" ht="13.15" customHeight="1" x14ac:dyDescent="0.15">
      <c r="B61" s="12"/>
      <c r="P61" s="15"/>
    </row>
    <row r="62" spans="2:17" s="13" customFormat="1" ht="13.15" customHeight="1" x14ac:dyDescent="0.15">
      <c r="B62" s="12" t="s">
        <v>66</v>
      </c>
      <c r="P62" s="15" t="s">
        <v>22</v>
      </c>
      <c r="Q62" s="36">
        <f>ROUND((Q55/Q25),3)</f>
        <v>4.2999999999999997E-2</v>
      </c>
    </row>
    <row r="63" spans="2:17" s="13" customFormat="1" ht="13.15" customHeight="1" x14ac:dyDescent="0.15">
      <c r="B63" s="12"/>
      <c r="P63" s="15"/>
      <c r="Q63" s="24"/>
    </row>
    <row r="64" spans="2:17" s="13" customFormat="1" ht="13.15" customHeight="1" x14ac:dyDescent="0.15">
      <c r="B64" s="14" t="s">
        <v>136</v>
      </c>
      <c r="P64" s="15"/>
      <c r="Q64" s="24"/>
    </row>
    <row r="65" spans="2:18" s="13" customFormat="1" ht="13.15" customHeight="1" x14ac:dyDescent="0.15">
      <c r="B65" s="14" t="s">
        <v>159</v>
      </c>
      <c r="J65" s="15"/>
      <c r="P65" s="15"/>
      <c r="Q65" s="24"/>
    </row>
    <row r="66" spans="2:18" s="13" customFormat="1" ht="13.15" customHeight="1" x14ac:dyDescent="0.15">
      <c r="B66" s="12" t="s">
        <v>2</v>
      </c>
      <c r="C66" s="13" t="s">
        <v>0</v>
      </c>
      <c r="P66" s="15" t="s">
        <v>1</v>
      </c>
      <c r="Q66" s="37">
        <f>ROUNDDOWN((Q85-Q94),0)</f>
        <v>1584</v>
      </c>
    </row>
    <row r="67" spans="2:18" s="13" customFormat="1" ht="13.15" customHeight="1" x14ac:dyDescent="0.15">
      <c r="B67" s="12"/>
      <c r="C67" s="13" t="s">
        <v>3</v>
      </c>
      <c r="P67" s="15"/>
      <c r="Q67" s="25"/>
    </row>
    <row r="68" spans="2:18" s="13" customFormat="1" ht="13.15" customHeight="1" x14ac:dyDescent="0.15">
      <c r="B68" s="12" t="s">
        <v>4</v>
      </c>
      <c r="C68" s="13" t="s">
        <v>5</v>
      </c>
      <c r="P68" s="15" t="s">
        <v>1</v>
      </c>
      <c r="Q68" s="34">
        <f>Q85</f>
        <v>2264</v>
      </c>
    </row>
    <row r="69" spans="2:18" s="13" customFormat="1" ht="13.15" customHeight="1" x14ac:dyDescent="0.15">
      <c r="B69" s="12" t="s">
        <v>6</v>
      </c>
      <c r="C69" s="13" t="s">
        <v>7</v>
      </c>
      <c r="P69" s="15" t="s">
        <v>1</v>
      </c>
      <c r="Q69" s="34">
        <f>Q94</f>
        <v>679.19999999999993</v>
      </c>
    </row>
    <row r="70" spans="2:18" s="13" customFormat="1" ht="13.15" customHeight="1" x14ac:dyDescent="0.15">
      <c r="B70" s="12"/>
      <c r="P70" s="15"/>
    </row>
    <row r="71" spans="2:18" s="13" customFormat="1" ht="13.15" customHeight="1" x14ac:dyDescent="0.15">
      <c r="B71" s="14" t="s">
        <v>53</v>
      </c>
      <c r="P71" s="15"/>
    </row>
    <row r="72" spans="2:18" s="13" customFormat="1" ht="13.15" customHeight="1" x14ac:dyDescent="0.15">
      <c r="B72" s="14"/>
      <c r="P72" s="15"/>
    </row>
    <row r="73" spans="2:18" s="13" customFormat="1" ht="13.15" customHeight="1" x14ac:dyDescent="0.15">
      <c r="B73" s="14"/>
      <c r="P73" s="15"/>
    </row>
    <row r="74" spans="2:18" s="13" customFormat="1" ht="13.15" customHeight="1" x14ac:dyDescent="0.15">
      <c r="B74" s="12"/>
      <c r="P74" s="15"/>
      <c r="R74" s="16"/>
    </row>
    <row r="75" spans="2:18" s="13" customFormat="1" ht="13.15" customHeight="1" x14ac:dyDescent="0.15">
      <c r="B75" s="12"/>
      <c r="P75" s="15"/>
      <c r="R75" s="16"/>
    </row>
    <row r="76" spans="2:18" s="13" customFormat="1" ht="13.15" customHeight="1" x14ac:dyDescent="0.15">
      <c r="B76" s="12" t="s">
        <v>69</v>
      </c>
      <c r="C76" s="13" t="s">
        <v>54</v>
      </c>
      <c r="F76" s="13" t="s">
        <v>55</v>
      </c>
      <c r="P76" s="15"/>
      <c r="R76" s="16"/>
    </row>
    <row r="77" spans="2:18" s="13" customFormat="1" ht="13.15" customHeight="1" x14ac:dyDescent="0.15">
      <c r="B77" s="12"/>
      <c r="C77" s="13" t="s">
        <v>56</v>
      </c>
      <c r="J77" s="13" t="s">
        <v>57</v>
      </c>
      <c r="P77" s="15"/>
      <c r="Q77" s="34">
        <f>(Q78*Q79/1000)</f>
        <v>24000</v>
      </c>
      <c r="R77" s="16"/>
    </row>
    <row r="78" spans="2:18" s="13" customFormat="1" ht="13.15" customHeight="1" x14ac:dyDescent="0.15">
      <c r="B78" s="12"/>
      <c r="C78" s="12" t="s">
        <v>58</v>
      </c>
      <c r="P78" s="15"/>
      <c r="Q78" s="18">
        <v>3000</v>
      </c>
    </row>
    <row r="79" spans="2:18" s="13" customFormat="1" ht="13.15" customHeight="1" x14ac:dyDescent="0.15">
      <c r="B79" s="12"/>
      <c r="C79" s="12" t="s">
        <v>59</v>
      </c>
      <c r="P79" s="15"/>
      <c r="Q79" s="18">
        <v>8000</v>
      </c>
      <c r="R79" s="16"/>
    </row>
    <row r="80" spans="2:18" s="13" customFormat="1" ht="13.15" customHeight="1" x14ac:dyDescent="0.15">
      <c r="B80" s="12"/>
      <c r="P80" s="15"/>
    </row>
    <row r="81" spans="2:18" s="13" customFormat="1" ht="13.15" customHeight="1" x14ac:dyDescent="0.15">
      <c r="B81" s="14" t="s">
        <v>8</v>
      </c>
      <c r="P81" s="15"/>
    </row>
    <row r="82" spans="2:18" s="13" customFormat="1" ht="13.15" customHeight="1" x14ac:dyDescent="0.15">
      <c r="B82" s="14"/>
      <c r="P82" s="15"/>
    </row>
    <row r="83" spans="2:18" s="13" customFormat="1" ht="13.15" customHeight="1" x14ac:dyDescent="0.15">
      <c r="B83" s="14"/>
      <c r="P83" s="15"/>
    </row>
    <row r="84" spans="2:18" s="13" customFormat="1" ht="13.15" customHeight="1" x14ac:dyDescent="0.15">
      <c r="B84" s="14"/>
      <c r="P84" s="15"/>
    </row>
    <row r="85" spans="2:18" s="13" customFormat="1" ht="13.15" customHeight="1" x14ac:dyDescent="0.15">
      <c r="B85" s="12"/>
      <c r="C85" s="13" t="s">
        <v>63</v>
      </c>
      <c r="F85" s="13" t="s">
        <v>1</v>
      </c>
      <c r="P85" s="15"/>
      <c r="Q85" s="34">
        <f>(Q86*Q89)</f>
        <v>2264</v>
      </c>
    </row>
    <row r="86" spans="2:18" s="13" customFormat="1" ht="13.15" customHeight="1" x14ac:dyDescent="0.15">
      <c r="B86" s="12"/>
      <c r="C86" s="13" t="s">
        <v>70</v>
      </c>
      <c r="P86" s="15"/>
      <c r="Q86" s="34">
        <f>(Q77/Q88)</f>
        <v>4000</v>
      </c>
      <c r="R86" s="16"/>
    </row>
    <row r="87" spans="2:18" s="13" customFormat="1" ht="13.15" customHeight="1" x14ac:dyDescent="0.15">
      <c r="B87" s="12" t="s">
        <v>64</v>
      </c>
      <c r="C87" s="13" t="s">
        <v>65</v>
      </c>
      <c r="G87" s="13" t="s">
        <v>55</v>
      </c>
      <c r="H87" s="26"/>
      <c r="P87" s="27"/>
    </row>
    <row r="88" spans="2:18" s="13" customFormat="1" ht="13.15" customHeight="1" x14ac:dyDescent="0.15">
      <c r="B88" s="12" t="s">
        <v>60</v>
      </c>
      <c r="C88" s="13" t="s">
        <v>61</v>
      </c>
      <c r="N88" s="15"/>
      <c r="P88" s="15"/>
      <c r="Q88" s="17">
        <v>6</v>
      </c>
      <c r="R88" s="16"/>
    </row>
    <row r="89" spans="2:18" s="13" customFormat="1" ht="13.15" customHeight="1" x14ac:dyDescent="0.15">
      <c r="B89" s="12" t="s">
        <v>62</v>
      </c>
      <c r="C89" s="13" t="s">
        <v>21</v>
      </c>
      <c r="F89" s="13" t="s">
        <v>22</v>
      </c>
      <c r="N89" s="15"/>
      <c r="P89" s="15"/>
      <c r="Q89" s="19">
        <v>0.56599999999999995</v>
      </c>
      <c r="R89" s="16"/>
    </row>
    <row r="90" spans="2:18" s="13" customFormat="1" ht="13.15" customHeight="1" x14ac:dyDescent="0.15">
      <c r="B90" s="12"/>
      <c r="C90" s="15" t="s">
        <v>79</v>
      </c>
      <c r="D90" s="42"/>
      <c r="E90" s="43"/>
      <c r="F90" s="43"/>
      <c r="G90" s="43"/>
      <c r="H90" s="43"/>
      <c r="I90" s="44"/>
      <c r="P90" s="15"/>
    </row>
    <row r="91" spans="2:18" s="13" customFormat="1" ht="13.15" customHeight="1" x14ac:dyDescent="0.15">
      <c r="B91" s="12"/>
      <c r="D91" s="26" t="s">
        <v>111</v>
      </c>
      <c r="P91" s="15"/>
    </row>
    <row r="92" spans="2:18" s="13" customFormat="1" ht="13.15" customHeight="1" x14ac:dyDescent="0.15">
      <c r="B92" s="12"/>
      <c r="D92" s="26"/>
      <c r="P92" s="15"/>
    </row>
    <row r="93" spans="2:18" s="13" customFormat="1" ht="13.15" customHeight="1" x14ac:dyDescent="0.15">
      <c r="B93" s="14" t="s">
        <v>38</v>
      </c>
      <c r="P93" s="15"/>
    </row>
    <row r="94" spans="2:18" s="13" customFormat="1" ht="13.15" customHeight="1" x14ac:dyDescent="0.15">
      <c r="B94" s="12"/>
      <c r="C94" s="13" t="s">
        <v>71</v>
      </c>
      <c r="F94" s="13" t="s">
        <v>1</v>
      </c>
      <c r="P94" s="15"/>
      <c r="Q94" s="34">
        <f>(Q99*Q107)</f>
        <v>679.19999999999993</v>
      </c>
    </row>
    <row r="95" spans="2:18" s="13" customFormat="1" ht="13.15" customHeight="1" x14ac:dyDescent="0.15">
      <c r="B95" s="12"/>
      <c r="P95" s="15"/>
      <c r="Q95" s="15"/>
    </row>
    <row r="96" spans="2:18" s="13" customFormat="1" ht="13.15" customHeight="1" x14ac:dyDescent="0.15">
      <c r="B96" s="12"/>
      <c r="P96" s="15"/>
      <c r="Q96" s="15"/>
    </row>
    <row r="97" spans="2:18" s="13" customFormat="1" ht="13.15" customHeight="1" x14ac:dyDescent="0.15">
      <c r="R97" s="16"/>
    </row>
    <row r="98" spans="2:18" s="13" customFormat="1" ht="13.15" customHeight="1" x14ac:dyDescent="0.15"/>
    <row r="99" spans="2:18" s="13" customFormat="1" ht="13.15" customHeight="1" x14ac:dyDescent="0.15">
      <c r="B99" s="12" t="s">
        <v>67</v>
      </c>
      <c r="C99" s="13" t="s">
        <v>68</v>
      </c>
      <c r="G99" s="13" t="s">
        <v>55</v>
      </c>
      <c r="P99" s="27"/>
      <c r="Q99" s="34">
        <f>Q105*Q79/1000</f>
        <v>1200</v>
      </c>
    </row>
    <row r="100" spans="2:18" s="13" customFormat="1" ht="13.15" customHeight="1" x14ac:dyDescent="0.15">
      <c r="B100" s="12"/>
    </row>
    <row r="101" spans="2:18" s="13" customFormat="1" ht="13.15" customHeight="1" x14ac:dyDescent="0.15">
      <c r="B101" s="12"/>
      <c r="C101" s="28" t="s">
        <v>72</v>
      </c>
      <c r="P101" s="27"/>
    </row>
    <row r="102" spans="2:18" s="13" customFormat="1" ht="13.15" customHeight="1" x14ac:dyDescent="0.15">
      <c r="B102" s="12"/>
      <c r="C102" s="13" t="s">
        <v>112</v>
      </c>
      <c r="P102" s="27"/>
      <c r="Q102" s="18">
        <v>100</v>
      </c>
    </row>
    <row r="103" spans="2:18" s="13" customFormat="1" ht="13.15" customHeight="1" x14ac:dyDescent="0.15">
      <c r="B103" s="12"/>
      <c r="C103" s="13" t="s">
        <v>96</v>
      </c>
      <c r="P103" s="27"/>
      <c r="Q103" s="18">
        <v>20</v>
      </c>
    </row>
    <row r="104" spans="2:18" s="13" customFormat="1" ht="13.15" customHeight="1" x14ac:dyDescent="0.15">
      <c r="B104" s="12"/>
      <c r="C104" s="13" t="s">
        <v>97</v>
      </c>
      <c r="P104" s="27"/>
      <c r="Q104" s="18">
        <v>30</v>
      </c>
    </row>
    <row r="105" spans="2:18" s="13" customFormat="1" ht="13.15" customHeight="1" x14ac:dyDescent="0.15">
      <c r="B105" s="12"/>
      <c r="C105" s="28" t="s">
        <v>98</v>
      </c>
      <c r="P105" s="27"/>
      <c r="Q105" s="34">
        <f>SUM(Q102:Q104)</f>
        <v>150</v>
      </c>
    </row>
    <row r="106" spans="2:18" ht="13.15" customHeight="1" x14ac:dyDescent="0.15">
      <c r="C106" s="13" t="s">
        <v>109</v>
      </c>
      <c r="D106" s="13"/>
      <c r="E106" s="13"/>
      <c r="F106" s="13"/>
      <c r="G106" s="13"/>
      <c r="H106" s="13"/>
      <c r="I106" s="13"/>
      <c r="J106" s="13"/>
      <c r="K106" s="13"/>
      <c r="L106" s="13"/>
      <c r="M106" s="13"/>
      <c r="N106" s="13"/>
      <c r="O106" s="13"/>
      <c r="P106" s="27"/>
      <c r="Q106" s="17">
        <v>3</v>
      </c>
    </row>
    <row r="107" spans="2:18" s="13" customFormat="1" ht="13.15" customHeight="1" x14ac:dyDescent="0.15">
      <c r="B107" s="12" t="s">
        <v>62</v>
      </c>
      <c r="C107" s="13" t="s">
        <v>21</v>
      </c>
      <c r="F107" s="13" t="s">
        <v>22</v>
      </c>
      <c r="N107" s="15"/>
      <c r="P107" s="15"/>
      <c r="Q107" s="19">
        <v>0.56599999999999995</v>
      </c>
      <c r="R107" s="16"/>
    </row>
    <row r="108" spans="2:18" s="13" customFormat="1" ht="13.15" customHeight="1" x14ac:dyDescent="0.15">
      <c r="B108" s="12"/>
      <c r="C108" s="15" t="s">
        <v>79</v>
      </c>
      <c r="D108" s="42"/>
      <c r="E108" s="43"/>
      <c r="F108" s="43"/>
      <c r="G108" s="43"/>
      <c r="H108" s="43"/>
      <c r="I108" s="44"/>
      <c r="P108" s="15"/>
    </row>
    <row r="109" spans="2:18" s="13" customFormat="1" ht="13.15" customHeight="1" x14ac:dyDescent="0.15">
      <c r="B109" s="12"/>
      <c r="D109" s="26" t="s">
        <v>111</v>
      </c>
      <c r="P109" s="15"/>
    </row>
    <row r="110" spans="2:18" s="13" customFormat="1" ht="13.15" customHeight="1" x14ac:dyDescent="0.15">
      <c r="B110" s="12"/>
      <c r="D110" s="26"/>
      <c r="P110" s="15"/>
    </row>
    <row r="111" spans="2:18" s="13" customFormat="1" ht="13.15" customHeight="1" x14ac:dyDescent="0.15">
      <c r="B111" s="14" t="s">
        <v>108</v>
      </c>
      <c r="P111" s="15"/>
    </row>
    <row r="112" spans="2:18" ht="13.15" customHeight="1" x14ac:dyDescent="0.15">
      <c r="B112" s="14" t="s">
        <v>137</v>
      </c>
      <c r="C112" s="13"/>
      <c r="D112" s="13"/>
      <c r="E112" s="13"/>
      <c r="F112" s="13"/>
      <c r="G112" s="13"/>
      <c r="H112" s="13"/>
      <c r="I112" s="13"/>
      <c r="J112" s="13"/>
      <c r="K112" s="13"/>
      <c r="L112" s="48">
        <f>ROUNDDOWN((Q11+Q66),0)</f>
        <v>49754</v>
      </c>
      <c r="M112" s="49"/>
      <c r="N112" s="13" t="s">
        <v>113</v>
      </c>
      <c r="O112" s="13"/>
      <c r="P112" s="30" t="s">
        <v>114</v>
      </c>
    </row>
  </sheetData>
  <sheetProtection algorithmName="SHA-512" hashValue="X5K5iwJ5Miip8dp2EQPhnOk4h5Q4p27WjJ7CZSr6KqLW3Sy7GOWfanoTLRX+wmD/YXFbG3W8aOu4Ix0J4otCeA==" saltValue="zk5EwX2GTGBab87Vz9Ytfw==" spinCount="100000" sheet="1" objects="1" scenarios="1"/>
  <mergeCells count="15">
    <mergeCell ref="L112:M112"/>
    <mergeCell ref="I6:K6"/>
    <mergeCell ref="E6:G6"/>
    <mergeCell ref="D31:I31"/>
    <mergeCell ref="D42:I42"/>
    <mergeCell ref="D52:I52"/>
    <mergeCell ref="D59:I59"/>
    <mergeCell ref="D108:I108"/>
    <mergeCell ref="B4:D4"/>
    <mergeCell ref="E4:N4"/>
    <mergeCell ref="B5:C6"/>
    <mergeCell ref="E5:N5"/>
    <mergeCell ref="D90:I90"/>
    <mergeCell ref="B7:D7"/>
    <mergeCell ref="E7:N7"/>
  </mergeCells>
  <phoneticPr fontId="1"/>
  <printOptions horizontalCentered="1"/>
  <pageMargins left="0.23622047244094491" right="0.23622047244094491" top="0.74803149606299213" bottom="0.74803149606299213" header="0.31496062992125984" footer="0.31496062992125984"/>
  <pageSetup paperSize="9" scale="63" fitToHeight="2" orientation="landscape" r:id="rId1"/>
  <rowBreaks count="1" manualBreakCount="1">
    <brk id="63"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91298-F747-46E8-8EB6-1D7284D191C0}">
  <dimension ref="B2:R112"/>
  <sheetViews>
    <sheetView view="pageBreakPreview" zoomScaleNormal="100" zoomScaleSheetLayoutView="100" workbookViewId="0">
      <selection activeCell="B2" sqref="B2"/>
    </sheetView>
  </sheetViews>
  <sheetFormatPr defaultRowHeight="13.15" customHeight="1" x14ac:dyDescent="0.15"/>
  <cols>
    <col min="1" max="1" width="3" style="29" customWidth="1"/>
    <col min="2" max="2" width="5.75" style="29" customWidth="1"/>
    <col min="3" max="16" width="9" style="29"/>
    <col min="17" max="17" width="14.25" style="29" customWidth="1"/>
    <col min="18" max="18" width="3.25" style="29" customWidth="1"/>
    <col min="19" max="19" width="13.75" style="29" customWidth="1"/>
    <col min="20" max="20" width="56" style="29" customWidth="1"/>
    <col min="21" max="16384" width="9" style="29"/>
  </cols>
  <sheetData>
    <row r="2" spans="2:17" s="4" customFormat="1" ht="21" customHeight="1" x14ac:dyDescent="0.15">
      <c r="B2" s="84" t="s">
        <v>175</v>
      </c>
      <c r="C2" s="86"/>
      <c r="D2" s="86"/>
      <c r="E2" s="86"/>
      <c r="F2" s="86"/>
      <c r="G2" s="86"/>
      <c r="H2" s="86"/>
      <c r="I2" s="86"/>
      <c r="J2" s="86"/>
    </row>
    <row r="3" spans="2:17" s="4" customFormat="1" ht="13.15" customHeight="1" x14ac:dyDescent="0.15"/>
    <row r="4" spans="2:17" s="4" customFormat="1" ht="13.15" customHeight="1" x14ac:dyDescent="0.15">
      <c r="B4" s="38" t="s">
        <v>73</v>
      </c>
      <c r="C4" s="38"/>
      <c r="D4" s="38"/>
      <c r="E4" s="39"/>
      <c r="F4" s="40"/>
      <c r="G4" s="40"/>
      <c r="H4" s="40"/>
      <c r="I4" s="40"/>
      <c r="J4" s="40"/>
      <c r="K4" s="40"/>
      <c r="L4" s="40"/>
      <c r="M4" s="40"/>
      <c r="N4" s="40"/>
      <c r="P4" s="6"/>
      <c r="Q4" s="7" t="s">
        <v>105</v>
      </c>
    </row>
    <row r="5" spans="2:17" s="4" customFormat="1" ht="13.15" customHeight="1" x14ac:dyDescent="0.15">
      <c r="B5" s="41" t="s">
        <v>74</v>
      </c>
      <c r="C5" s="41"/>
      <c r="D5" s="5" t="s">
        <v>75</v>
      </c>
      <c r="E5" s="39"/>
      <c r="F5" s="39"/>
      <c r="G5" s="39"/>
      <c r="H5" s="39"/>
      <c r="I5" s="39"/>
      <c r="J5" s="39"/>
      <c r="K5" s="39"/>
      <c r="L5" s="39"/>
      <c r="M5" s="39"/>
      <c r="N5" s="39"/>
      <c r="P5" s="32"/>
      <c r="Q5" s="8" t="s">
        <v>106</v>
      </c>
    </row>
    <row r="6" spans="2:17" s="4" customFormat="1" ht="13.15" customHeight="1" x14ac:dyDescent="0.15">
      <c r="B6" s="41"/>
      <c r="C6" s="41"/>
      <c r="D6" s="5" t="s">
        <v>76</v>
      </c>
      <c r="E6" s="52"/>
      <c r="F6" s="50"/>
      <c r="G6" s="51"/>
      <c r="H6" s="10" t="s">
        <v>77</v>
      </c>
      <c r="I6" s="50"/>
      <c r="J6" s="50"/>
      <c r="K6" s="51"/>
      <c r="L6" s="10" t="s">
        <v>103</v>
      </c>
      <c r="M6" s="9"/>
      <c r="N6" s="11" t="s">
        <v>104</v>
      </c>
    </row>
    <row r="7" spans="2:17" s="4" customFormat="1" ht="13.15" customHeight="1" x14ac:dyDescent="0.15">
      <c r="B7" s="45" t="s">
        <v>78</v>
      </c>
      <c r="C7" s="45"/>
      <c r="D7" s="45"/>
      <c r="E7" s="46"/>
      <c r="F7" s="47"/>
      <c r="G7" s="47"/>
      <c r="H7" s="47"/>
      <c r="I7" s="47"/>
      <c r="J7" s="47"/>
      <c r="K7" s="47"/>
      <c r="L7" s="47"/>
      <c r="M7" s="47"/>
      <c r="N7" s="47"/>
    </row>
    <row r="8" spans="2:17" s="13" customFormat="1" ht="13.15" customHeight="1" x14ac:dyDescent="0.15">
      <c r="B8" s="12"/>
    </row>
    <row r="9" spans="2:17" s="13" customFormat="1" ht="13.15" customHeight="1" x14ac:dyDescent="0.15">
      <c r="B9" s="14" t="s">
        <v>135</v>
      </c>
    </row>
    <row r="10" spans="2:17" s="13" customFormat="1" ht="13.15" customHeight="1" x14ac:dyDescent="0.15">
      <c r="B10" s="14" t="s">
        <v>159</v>
      </c>
    </row>
    <row r="11" spans="2:17" s="13" customFormat="1" ht="13.15" customHeight="1" x14ac:dyDescent="0.15">
      <c r="B11" s="12" t="s">
        <v>2</v>
      </c>
      <c r="C11" s="13" t="s">
        <v>0</v>
      </c>
      <c r="P11" s="15" t="s">
        <v>1</v>
      </c>
      <c r="Q11" s="33" t="e">
        <f>ROUNDDOWN((Q17-Q55),0)</f>
        <v>#DIV/0!</v>
      </c>
    </row>
    <row r="12" spans="2:17" s="13" customFormat="1" ht="13.15" customHeight="1" x14ac:dyDescent="0.15">
      <c r="B12" s="12"/>
      <c r="C12" s="13" t="s">
        <v>3</v>
      </c>
      <c r="P12" s="15" t="s">
        <v>1</v>
      </c>
      <c r="Q12" s="34">
        <f>Q17</f>
        <v>0</v>
      </c>
    </row>
    <row r="13" spans="2:17" s="13" customFormat="1" ht="13.15" customHeight="1" x14ac:dyDescent="0.15">
      <c r="B13" s="12" t="s">
        <v>4</v>
      </c>
      <c r="C13" s="13" t="s">
        <v>5</v>
      </c>
      <c r="P13" s="15" t="s">
        <v>1</v>
      </c>
      <c r="Q13" s="34" t="e">
        <f>Q55</f>
        <v>#DIV/0!</v>
      </c>
    </row>
    <row r="14" spans="2:17" s="13" customFormat="1" ht="13.15" customHeight="1" x14ac:dyDescent="0.15">
      <c r="B14" s="12" t="s">
        <v>6</v>
      </c>
      <c r="C14" s="13" t="s">
        <v>7</v>
      </c>
    </row>
    <row r="15" spans="2:17" s="13" customFormat="1" ht="13.15" customHeight="1" x14ac:dyDescent="0.15">
      <c r="B15" s="12"/>
    </row>
    <row r="16" spans="2:17" s="13" customFormat="1" ht="13.15" customHeight="1" x14ac:dyDescent="0.15">
      <c r="B16" s="14" t="s">
        <v>8</v>
      </c>
    </row>
    <row r="17" spans="2:18" s="13" customFormat="1" ht="13.15" customHeight="1" x14ac:dyDescent="0.15">
      <c r="B17" s="12"/>
      <c r="C17" s="13" t="s">
        <v>9</v>
      </c>
      <c r="P17" s="15" t="s">
        <v>1</v>
      </c>
      <c r="Q17" s="34">
        <f>Q24+Q35+Q45</f>
        <v>0</v>
      </c>
    </row>
    <row r="18" spans="2:18" s="13" customFormat="1" ht="13.15" customHeight="1" x14ac:dyDescent="0.15">
      <c r="B18" s="12" t="s">
        <v>10</v>
      </c>
      <c r="C18" s="13" t="s">
        <v>11</v>
      </c>
    </row>
    <row r="19" spans="2:18" s="13" customFormat="1" ht="13.15" customHeight="1" x14ac:dyDescent="0.15">
      <c r="B19" s="12" t="s">
        <v>12</v>
      </c>
      <c r="C19" s="13" t="s">
        <v>13</v>
      </c>
    </row>
    <row r="20" spans="2:18" s="13" customFormat="1" ht="13.15" customHeight="1" x14ac:dyDescent="0.15">
      <c r="B20" s="12"/>
      <c r="C20" s="16" t="s">
        <v>107</v>
      </c>
    </row>
    <row r="21" spans="2:18" s="13" customFormat="1" ht="13.15" customHeight="1" x14ac:dyDescent="0.15">
      <c r="B21" s="12" t="s">
        <v>14</v>
      </c>
      <c r="C21" s="13" t="s">
        <v>15</v>
      </c>
    </row>
    <row r="22" spans="2:18" s="13" customFormat="1" ht="13.15" customHeight="1" x14ac:dyDescent="0.15">
      <c r="B22" s="12"/>
      <c r="C22" s="16" t="s">
        <v>122</v>
      </c>
      <c r="R22" s="16"/>
    </row>
    <row r="23" spans="2:18" s="13" customFormat="1" ht="13.15" customHeight="1" x14ac:dyDescent="0.15">
      <c r="B23" s="12"/>
      <c r="R23" s="16"/>
    </row>
    <row r="24" spans="2:18" s="13" customFormat="1" ht="13.15" customHeight="1" x14ac:dyDescent="0.15">
      <c r="B24" s="12"/>
      <c r="C24" s="13" t="s">
        <v>19</v>
      </c>
      <c r="P24" s="15" t="s">
        <v>117</v>
      </c>
      <c r="Q24" s="34">
        <f>Q25*Q30</f>
        <v>0</v>
      </c>
    </row>
    <row r="25" spans="2:18" s="13" customFormat="1" ht="13.15" customHeight="1" x14ac:dyDescent="0.15">
      <c r="B25" s="12" t="s">
        <v>16</v>
      </c>
      <c r="C25" s="13" t="s">
        <v>17</v>
      </c>
      <c r="P25" s="15" t="s">
        <v>18</v>
      </c>
      <c r="Q25" s="34">
        <f>(Q27-Q28)*Q29/1000</f>
        <v>0</v>
      </c>
    </row>
    <row r="26" spans="2:18" s="13" customFormat="1" ht="13.15" customHeight="1" x14ac:dyDescent="0.15">
      <c r="B26" s="12"/>
      <c r="C26" s="13" t="s">
        <v>23</v>
      </c>
    </row>
    <row r="27" spans="2:18" s="13" customFormat="1" ht="13.15" customHeight="1" x14ac:dyDescent="0.15">
      <c r="B27" s="12"/>
      <c r="P27" s="15" t="s">
        <v>49</v>
      </c>
      <c r="Q27" s="17"/>
    </row>
    <row r="28" spans="2:18" s="13" customFormat="1" ht="13.15" customHeight="1" x14ac:dyDescent="0.15">
      <c r="P28" s="15" t="s">
        <v>50</v>
      </c>
      <c r="Q28" s="17"/>
    </row>
    <row r="29" spans="2:18" s="13" customFormat="1" ht="13.15" customHeight="1" x14ac:dyDescent="0.15">
      <c r="P29" s="15" t="s">
        <v>51</v>
      </c>
      <c r="Q29" s="18"/>
    </row>
    <row r="30" spans="2:18" s="13" customFormat="1" ht="13.15" customHeight="1" x14ac:dyDescent="0.15">
      <c r="B30" s="12" t="s">
        <v>20</v>
      </c>
      <c r="C30" s="13" t="s">
        <v>21</v>
      </c>
      <c r="P30" s="15" t="s">
        <v>22</v>
      </c>
      <c r="Q30" s="19"/>
    </row>
    <row r="31" spans="2:18" s="13" customFormat="1" ht="13.15" customHeight="1" x14ac:dyDescent="0.15">
      <c r="B31" s="12"/>
      <c r="C31" s="15" t="s">
        <v>79</v>
      </c>
      <c r="D31" s="42"/>
      <c r="E31" s="53"/>
      <c r="F31" s="53"/>
      <c r="G31" s="53"/>
      <c r="H31" s="53"/>
      <c r="I31" s="54"/>
      <c r="P31" s="15"/>
    </row>
    <row r="32" spans="2:18" s="13" customFormat="1" ht="13.15" customHeight="1" x14ac:dyDescent="0.15">
      <c r="B32" s="12"/>
      <c r="C32" s="16" t="s">
        <v>110</v>
      </c>
      <c r="D32" s="20"/>
      <c r="E32" s="20"/>
      <c r="F32" s="20"/>
      <c r="G32" s="20"/>
      <c r="P32" s="15"/>
    </row>
    <row r="33" spans="2:17" s="13" customFormat="1" ht="13.15" customHeight="1" x14ac:dyDescent="0.15">
      <c r="B33" s="12"/>
      <c r="P33" s="15"/>
      <c r="Q33" s="21"/>
    </row>
    <row r="34" spans="2:17" s="13" customFormat="1" ht="13.15" customHeight="1" x14ac:dyDescent="0.15">
      <c r="B34" s="14" t="s">
        <v>121</v>
      </c>
      <c r="C34" s="15"/>
      <c r="D34" s="15"/>
      <c r="E34" s="20"/>
      <c r="F34" s="20"/>
      <c r="G34" s="20"/>
      <c r="P34" s="15"/>
    </row>
    <row r="35" spans="2:17" s="13" customFormat="1" ht="13.15" customHeight="1" x14ac:dyDescent="0.15">
      <c r="B35" s="12"/>
      <c r="C35" s="12" t="s">
        <v>24</v>
      </c>
      <c r="P35" s="15" t="s">
        <v>117</v>
      </c>
      <c r="Q35" s="35">
        <f>IF(Q36=0,0,(Q36/Q40*Q41))</f>
        <v>0</v>
      </c>
    </row>
    <row r="36" spans="2:17" s="13" customFormat="1" ht="13.15" customHeight="1" x14ac:dyDescent="0.15">
      <c r="B36" s="12" t="s">
        <v>25</v>
      </c>
      <c r="C36" s="13" t="s">
        <v>118</v>
      </c>
      <c r="P36" s="15" t="s">
        <v>26</v>
      </c>
      <c r="Q36" s="35">
        <f>(Q38*Q39/1000)</f>
        <v>0</v>
      </c>
    </row>
    <row r="37" spans="2:17" s="13" customFormat="1" ht="13.15" customHeight="1" x14ac:dyDescent="0.15">
      <c r="B37" s="12"/>
      <c r="C37" s="13" t="s">
        <v>36</v>
      </c>
    </row>
    <row r="38" spans="2:17" s="13" customFormat="1" ht="13.15" customHeight="1" x14ac:dyDescent="0.15">
      <c r="B38" s="12"/>
      <c r="P38" s="15" t="s">
        <v>52</v>
      </c>
      <c r="Q38" s="18"/>
    </row>
    <row r="39" spans="2:17" s="13" customFormat="1" ht="13.15" customHeight="1" x14ac:dyDescent="0.15">
      <c r="B39" s="12"/>
      <c r="P39" s="15" t="s">
        <v>51</v>
      </c>
      <c r="Q39" s="18"/>
    </row>
    <row r="40" spans="2:17" s="13" customFormat="1" ht="13.15" customHeight="1" x14ac:dyDescent="0.15">
      <c r="B40" s="12" t="s">
        <v>27</v>
      </c>
      <c r="C40" s="22" t="s">
        <v>28</v>
      </c>
      <c r="P40" s="15"/>
      <c r="Q40" s="19"/>
    </row>
    <row r="41" spans="2:17" s="13" customFormat="1" ht="13.15" customHeight="1" x14ac:dyDescent="0.15">
      <c r="B41" s="12" t="s">
        <v>29</v>
      </c>
      <c r="C41" s="13" t="s">
        <v>30</v>
      </c>
      <c r="P41" s="15" t="s">
        <v>31</v>
      </c>
      <c r="Q41" s="19"/>
    </row>
    <row r="42" spans="2:17" s="13" customFormat="1" ht="13.15" customHeight="1" x14ac:dyDescent="0.15">
      <c r="B42" s="12"/>
      <c r="C42" s="15" t="s">
        <v>79</v>
      </c>
      <c r="D42" s="42"/>
      <c r="E42" s="53"/>
      <c r="F42" s="53"/>
      <c r="G42" s="53"/>
      <c r="H42" s="53"/>
      <c r="I42" s="54"/>
      <c r="P42" s="15"/>
    </row>
    <row r="43" spans="2:17" s="13" customFormat="1" ht="13.15" customHeight="1" x14ac:dyDescent="0.15">
      <c r="B43" s="12"/>
      <c r="C43" s="15"/>
      <c r="D43" s="15"/>
      <c r="E43" s="20"/>
      <c r="F43" s="20"/>
      <c r="G43" s="20"/>
      <c r="P43" s="15"/>
    </row>
    <row r="44" spans="2:17" s="13" customFormat="1" ht="13.15" customHeight="1" x14ac:dyDescent="0.15">
      <c r="B44" s="14" t="s">
        <v>120</v>
      </c>
      <c r="C44" s="15"/>
      <c r="D44" s="15"/>
      <c r="E44" s="20"/>
      <c r="F44" s="20"/>
      <c r="G44" s="20"/>
      <c r="P44" s="15"/>
    </row>
    <row r="45" spans="2:17" s="13" customFormat="1" ht="13.15" customHeight="1" x14ac:dyDescent="0.15">
      <c r="B45" s="12"/>
      <c r="C45" s="12" t="s">
        <v>32</v>
      </c>
      <c r="P45" s="15" t="s">
        <v>1</v>
      </c>
      <c r="Q45" s="35">
        <f>IF(Q46=0,0,(Q46/Q50*Q51))</f>
        <v>0</v>
      </c>
    </row>
    <row r="46" spans="2:17" s="13" customFormat="1" ht="13.15" customHeight="1" x14ac:dyDescent="0.15">
      <c r="B46" s="12" t="s">
        <v>33</v>
      </c>
      <c r="C46" s="13" t="s">
        <v>119</v>
      </c>
      <c r="P46" s="15" t="s">
        <v>115</v>
      </c>
      <c r="Q46" s="34">
        <f>(Q48*Q49/1000)</f>
        <v>0</v>
      </c>
    </row>
    <row r="47" spans="2:17" s="13" customFormat="1" ht="13.15" customHeight="1" x14ac:dyDescent="0.15">
      <c r="B47" s="12"/>
      <c r="C47" s="13" t="s">
        <v>37</v>
      </c>
    </row>
    <row r="48" spans="2:17" s="13" customFormat="1" ht="13.15" customHeight="1" x14ac:dyDescent="0.15">
      <c r="B48" s="12"/>
      <c r="P48" s="15" t="s">
        <v>116</v>
      </c>
      <c r="Q48" s="17"/>
    </row>
    <row r="49" spans="2:17" s="13" customFormat="1" ht="13.15" customHeight="1" x14ac:dyDescent="0.15">
      <c r="P49" s="15" t="s">
        <v>51</v>
      </c>
      <c r="Q49" s="18"/>
    </row>
    <row r="50" spans="2:17" s="13" customFormat="1" ht="13.15" customHeight="1" x14ac:dyDescent="0.15">
      <c r="B50" s="12" t="s">
        <v>34</v>
      </c>
      <c r="C50" s="13" t="s">
        <v>28</v>
      </c>
      <c r="P50" s="15"/>
      <c r="Q50" s="19"/>
    </row>
    <row r="51" spans="2:17" s="13" customFormat="1" ht="13.15" customHeight="1" x14ac:dyDescent="0.15">
      <c r="B51" s="12" t="s">
        <v>35</v>
      </c>
      <c r="C51" s="13" t="s">
        <v>30</v>
      </c>
      <c r="P51" s="15" t="s">
        <v>31</v>
      </c>
      <c r="Q51" s="19"/>
    </row>
    <row r="52" spans="2:17" s="13" customFormat="1" ht="13.15" customHeight="1" x14ac:dyDescent="0.15">
      <c r="B52" s="12"/>
      <c r="C52" s="15" t="s">
        <v>79</v>
      </c>
      <c r="D52" s="42"/>
      <c r="E52" s="53"/>
      <c r="F52" s="53"/>
      <c r="G52" s="53"/>
      <c r="H52" s="53"/>
      <c r="I52" s="54"/>
      <c r="P52" s="15"/>
    </row>
    <row r="53" spans="2:17" s="13" customFormat="1" ht="13.15" customHeight="1" x14ac:dyDescent="0.15">
      <c r="B53" s="12"/>
      <c r="H53" s="23"/>
      <c r="I53" s="15"/>
      <c r="P53" s="15"/>
    </row>
    <row r="54" spans="2:17" s="13" customFormat="1" ht="13.15" customHeight="1" x14ac:dyDescent="0.15">
      <c r="B54" s="14" t="s">
        <v>38</v>
      </c>
      <c r="P54" s="15"/>
    </row>
    <row r="55" spans="2:17" s="13" customFormat="1" ht="13.15" customHeight="1" x14ac:dyDescent="0.15">
      <c r="B55" s="12"/>
      <c r="C55" s="13" t="s">
        <v>48</v>
      </c>
      <c r="P55" s="15" t="s">
        <v>1</v>
      </c>
      <c r="Q55" s="34" t="e">
        <f>(Q25*3600/Q56/Q57*Q58)</f>
        <v>#DIV/0!</v>
      </c>
    </row>
    <row r="56" spans="2:17" s="13" customFormat="1" ht="13.15" customHeight="1" x14ac:dyDescent="0.15">
      <c r="B56" s="12" t="s">
        <v>39</v>
      </c>
      <c r="C56" s="13" t="s">
        <v>40</v>
      </c>
      <c r="P56" s="15" t="s">
        <v>1</v>
      </c>
      <c r="Q56" s="19"/>
    </row>
    <row r="57" spans="2:17" s="13" customFormat="1" ht="13.15" customHeight="1" x14ac:dyDescent="0.15">
      <c r="B57" s="12" t="s">
        <v>41</v>
      </c>
      <c r="C57" s="13" t="s">
        <v>42</v>
      </c>
      <c r="G57" s="13" t="s">
        <v>46</v>
      </c>
      <c r="P57" s="15" t="s">
        <v>45</v>
      </c>
      <c r="Q57" s="18"/>
    </row>
    <row r="58" spans="2:17" s="13" customFormat="1" ht="13.15" customHeight="1" x14ac:dyDescent="0.15">
      <c r="B58" s="12" t="s">
        <v>43</v>
      </c>
      <c r="C58" s="13" t="s">
        <v>44</v>
      </c>
      <c r="P58" s="15" t="s">
        <v>47</v>
      </c>
      <c r="Q58" s="19"/>
    </row>
    <row r="59" spans="2:17" s="13" customFormat="1" ht="13.15" customHeight="1" x14ac:dyDescent="0.15">
      <c r="B59" s="12"/>
      <c r="C59" s="15" t="s">
        <v>79</v>
      </c>
      <c r="D59" s="55"/>
      <c r="E59" s="56"/>
      <c r="F59" s="56"/>
      <c r="G59" s="56"/>
      <c r="H59" s="56"/>
      <c r="I59" s="57"/>
      <c r="P59" s="15"/>
    </row>
    <row r="60" spans="2:17" s="13" customFormat="1" ht="13.15" customHeight="1" x14ac:dyDescent="0.15">
      <c r="B60" s="12"/>
      <c r="I60" s="15"/>
      <c r="K60" s="20"/>
      <c r="L60" s="20"/>
      <c r="M60" s="20"/>
      <c r="P60" s="15"/>
    </row>
    <row r="61" spans="2:17" s="13" customFormat="1" ht="13.15" customHeight="1" x14ac:dyDescent="0.15">
      <c r="B61" s="12"/>
      <c r="P61" s="15"/>
    </row>
    <row r="62" spans="2:17" s="13" customFormat="1" ht="13.15" customHeight="1" x14ac:dyDescent="0.15">
      <c r="B62" s="12" t="s">
        <v>66</v>
      </c>
      <c r="P62" s="15" t="s">
        <v>22</v>
      </c>
      <c r="Q62" s="36" t="e">
        <f>ROUND((Q55/Q25),3)</f>
        <v>#DIV/0!</v>
      </c>
    </row>
    <row r="63" spans="2:17" s="13" customFormat="1" ht="13.15" customHeight="1" x14ac:dyDescent="0.15">
      <c r="B63" s="12"/>
      <c r="P63" s="15"/>
      <c r="Q63" s="24"/>
    </row>
    <row r="64" spans="2:17" s="13" customFormat="1" ht="13.15" customHeight="1" x14ac:dyDescent="0.15">
      <c r="B64" s="14" t="s">
        <v>136</v>
      </c>
      <c r="P64" s="15"/>
      <c r="Q64" s="24"/>
    </row>
    <row r="65" spans="2:18" s="13" customFormat="1" ht="13.15" customHeight="1" x14ac:dyDescent="0.15">
      <c r="B65" s="14" t="s">
        <v>159</v>
      </c>
      <c r="J65" s="15"/>
      <c r="P65" s="15"/>
      <c r="Q65" s="24"/>
    </row>
    <row r="66" spans="2:18" s="13" customFormat="1" ht="13.15" customHeight="1" x14ac:dyDescent="0.15">
      <c r="B66" s="12" t="s">
        <v>2</v>
      </c>
      <c r="C66" s="13" t="s">
        <v>0</v>
      </c>
      <c r="P66" s="15" t="s">
        <v>1</v>
      </c>
      <c r="Q66" s="37" t="e">
        <f>ROUNDDOWN((Q85-Q94),0)</f>
        <v>#DIV/0!</v>
      </c>
    </row>
    <row r="67" spans="2:18" s="13" customFormat="1" ht="13.15" customHeight="1" x14ac:dyDescent="0.15">
      <c r="B67" s="12"/>
      <c r="C67" s="13" t="s">
        <v>3</v>
      </c>
      <c r="P67" s="15"/>
      <c r="Q67" s="25"/>
    </row>
    <row r="68" spans="2:18" s="13" customFormat="1" ht="13.15" customHeight="1" x14ac:dyDescent="0.15">
      <c r="B68" s="12" t="s">
        <v>4</v>
      </c>
      <c r="C68" s="13" t="s">
        <v>5</v>
      </c>
      <c r="P68" s="15" t="s">
        <v>1</v>
      </c>
      <c r="Q68" s="34" t="e">
        <f>Q85</f>
        <v>#DIV/0!</v>
      </c>
    </row>
    <row r="69" spans="2:18" s="13" customFormat="1" ht="13.15" customHeight="1" x14ac:dyDescent="0.15">
      <c r="B69" s="12" t="s">
        <v>6</v>
      </c>
      <c r="C69" s="13" t="s">
        <v>7</v>
      </c>
      <c r="P69" s="15" t="s">
        <v>1</v>
      </c>
      <c r="Q69" s="34">
        <f>Q94</f>
        <v>0</v>
      </c>
    </row>
    <row r="70" spans="2:18" s="13" customFormat="1" ht="13.15" customHeight="1" x14ac:dyDescent="0.15">
      <c r="B70" s="12"/>
      <c r="P70" s="15"/>
    </row>
    <row r="71" spans="2:18" s="13" customFormat="1" ht="13.15" customHeight="1" x14ac:dyDescent="0.15">
      <c r="B71" s="14" t="s">
        <v>53</v>
      </c>
      <c r="P71" s="15"/>
    </row>
    <row r="72" spans="2:18" s="13" customFormat="1" ht="13.15" customHeight="1" x14ac:dyDescent="0.15">
      <c r="B72" s="14"/>
      <c r="P72" s="15"/>
    </row>
    <row r="73" spans="2:18" s="13" customFormat="1" ht="13.15" customHeight="1" x14ac:dyDescent="0.15">
      <c r="B73" s="14"/>
      <c r="P73" s="15"/>
    </row>
    <row r="74" spans="2:18" s="13" customFormat="1" ht="13.15" customHeight="1" x14ac:dyDescent="0.15">
      <c r="B74" s="12"/>
      <c r="P74" s="15"/>
      <c r="R74" s="16"/>
    </row>
    <row r="75" spans="2:18" s="13" customFormat="1" ht="13.15" customHeight="1" x14ac:dyDescent="0.15">
      <c r="B75" s="12"/>
      <c r="P75" s="15"/>
      <c r="R75" s="16"/>
    </row>
    <row r="76" spans="2:18" s="13" customFormat="1" ht="13.15" customHeight="1" x14ac:dyDescent="0.15">
      <c r="B76" s="12" t="s">
        <v>69</v>
      </c>
      <c r="C76" s="13" t="s">
        <v>54</v>
      </c>
      <c r="F76" s="13" t="s">
        <v>55</v>
      </c>
      <c r="P76" s="15"/>
      <c r="R76" s="16"/>
    </row>
    <row r="77" spans="2:18" s="13" customFormat="1" ht="13.15" customHeight="1" x14ac:dyDescent="0.15">
      <c r="B77" s="12"/>
      <c r="C77" s="13" t="s">
        <v>56</v>
      </c>
      <c r="J77" s="13" t="s">
        <v>57</v>
      </c>
      <c r="P77" s="15"/>
      <c r="Q77" s="34">
        <f>(Q78*Q79/1000)</f>
        <v>0</v>
      </c>
      <c r="R77" s="16"/>
    </row>
    <row r="78" spans="2:18" s="13" customFormat="1" ht="13.15" customHeight="1" x14ac:dyDescent="0.15">
      <c r="B78" s="12"/>
      <c r="C78" s="12" t="s">
        <v>58</v>
      </c>
      <c r="P78" s="15"/>
      <c r="Q78" s="18"/>
    </row>
    <row r="79" spans="2:18" s="13" customFormat="1" ht="13.15" customHeight="1" x14ac:dyDescent="0.15">
      <c r="B79" s="12"/>
      <c r="C79" s="12" t="s">
        <v>59</v>
      </c>
      <c r="P79" s="15"/>
      <c r="Q79" s="18"/>
      <c r="R79" s="16"/>
    </row>
    <row r="80" spans="2:18" s="13" customFormat="1" ht="13.15" customHeight="1" x14ac:dyDescent="0.15">
      <c r="B80" s="12"/>
      <c r="P80" s="15"/>
    </row>
    <row r="81" spans="2:18" s="13" customFormat="1" ht="13.15" customHeight="1" x14ac:dyDescent="0.15">
      <c r="B81" s="14" t="s">
        <v>8</v>
      </c>
      <c r="P81" s="15"/>
    </row>
    <row r="82" spans="2:18" s="13" customFormat="1" ht="13.15" customHeight="1" x14ac:dyDescent="0.15">
      <c r="B82" s="14"/>
      <c r="P82" s="15"/>
    </row>
    <row r="83" spans="2:18" s="13" customFormat="1" ht="13.15" customHeight="1" x14ac:dyDescent="0.15">
      <c r="B83" s="14"/>
      <c r="P83" s="15"/>
    </row>
    <row r="84" spans="2:18" s="13" customFormat="1" ht="13.15" customHeight="1" x14ac:dyDescent="0.15">
      <c r="B84" s="14"/>
      <c r="P84" s="15"/>
    </row>
    <row r="85" spans="2:18" s="13" customFormat="1" ht="13.15" customHeight="1" x14ac:dyDescent="0.15">
      <c r="B85" s="12"/>
      <c r="C85" s="13" t="s">
        <v>63</v>
      </c>
      <c r="F85" s="13" t="s">
        <v>1</v>
      </c>
      <c r="P85" s="15"/>
      <c r="Q85" s="34" t="e">
        <f>(Q86*Q89)</f>
        <v>#DIV/0!</v>
      </c>
    </row>
    <row r="86" spans="2:18" s="13" customFormat="1" ht="13.15" customHeight="1" x14ac:dyDescent="0.15">
      <c r="B86" s="12"/>
      <c r="C86" s="13" t="s">
        <v>70</v>
      </c>
      <c r="P86" s="15"/>
      <c r="Q86" s="34" t="e">
        <f>(Q77/Q88)</f>
        <v>#DIV/0!</v>
      </c>
      <c r="R86" s="16"/>
    </row>
    <row r="87" spans="2:18" s="13" customFormat="1" ht="13.15" customHeight="1" x14ac:dyDescent="0.15">
      <c r="B87" s="12" t="s">
        <v>64</v>
      </c>
      <c r="C87" s="13" t="s">
        <v>65</v>
      </c>
      <c r="G87" s="13" t="s">
        <v>55</v>
      </c>
      <c r="H87" s="26"/>
      <c r="P87" s="27"/>
    </row>
    <row r="88" spans="2:18" s="13" customFormat="1" ht="13.15" customHeight="1" x14ac:dyDescent="0.15">
      <c r="B88" s="12" t="s">
        <v>60</v>
      </c>
      <c r="C88" s="13" t="s">
        <v>61</v>
      </c>
      <c r="N88" s="15"/>
      <c r="P88" s="15"/>
      <c r="Q88" s="17"/>
      <c r="R88" s="16"/>
    </row>
    <row r="89" spans="2:18" s="13" customFormat="1" ht="13.15" customHeight="1" x14ac:dyDescent="0.15">
      <c r="B89" s="12" t="s">
        <v>62</v>
      </c>
      <c r="C89" s="13" t="s">
        <v>21</v>
      </c>
      <c r="F89" s="13" t="s">
        <v>22</v>
      </c>
      <c r="N89" s="15"/>
      <c r="P89" s="15"/>
      <c r="Q89" s="19"/>
      <c r="R89" s="16"/>
    </row>
    <row r="90" spans="2:18" s="13" customFormat="1" ht="13.15" customHeight="1" x14ac:dyDescent="0.15">
      <c r="B90" s="12"/>
      <c r="C90" s="15" t="s">
        <v>79</v>
      </c>
      <c r="D90" s="42"/>
      <c r="E90" s="43"/>
      <c r="F90" s="43"/>
      <c r="G90" s="43"/>
      <c r="H90" s="43"/>
      <c r="I90" s="44"/>
      <c r="P90" s="15"/>
    </row>
    <row r="91" spans="2:18" s="13" customFormat="1" ht="13.15" customHeight="1" x14ac:dyDescent="0.15">
      <c r="B91" s="12"/>
      <c r="D91" s="26" t="s">
        <v>111</v>
      </c>
      <c r="P91" s="15"/>
    </row>
    <row r="92" spans="2:18" s="13" customFormat="1" ht="13.15" customHeight="1" x14ac:dyDescent="0.15">
      <c r="B92" s="12"/>
      <c r="D92" s="26"/>
      <c r="P92" s="15"/>
    </row>
    <row r="93" spans="2:18" s="13" customFormat="1" ht="13.15" customHeight="1" x14ac:dyDescent="0.15">
      <c r="B93" s="14" t="s">
        <v>38</v>
      </c>
      <c r="P93" s="15"/>
    </row>
    <row r="94" spans="2:18" s="13" customFormat="1" ht="13.15" customHeight="1" x14ac:dyDescent="0.15">
      <c r="B94" s="12"/>
      <c r="C94" s="13" t="s">
        <v>71</v>
      </c>
      <c r="F94" s="13" t="s">
        <v>1</v>
      </c>
      <c r="P94" s="15"/>
      <c r="Q94" s="34">
        <f>(Q99*Q107)</f>
        <v>0</v>
      </c>
    </row>
    <row r="95" spans="2:18" s="13" customFormat="1" ht="13.15" customHeight="1" x14ac:dyDescent="0.15">
      <c r="B95" s="12"/>
      <c r="P95" s="15"/>
      <c r="Q95" s="15"/>
    </row>
    <row r="96" spans="2:18" s="13" customFormat="1" ht="13.15" customHeight="1" x14ac:dyDescent="0.15">
      <c r="B96" s="12"/>
      <c r="P96" s="15"/>
      <c r="Q96" s="15"/>
    </row>
    <row r="97" spans="2:18" s="13" customFormat="1" ht="13.15" customHeight="1" x14ac:dyDescent="0.15">
      <c r="R97" s="16"/>
    </row>
    <row r="98" spans="2:18" s="13" customFormat="1" ht="13.15" customHeight="1" x14ac:dyDescent="0.15"/>
    <row r="99" spans="2:18" s="13" customFormat="1" ht="13.15" customHeight="1" x14ac:dyDescent="0.15">
      <c r="B99" s="12" t="s">
        <v>67</v>
      </c>
      <c r="C99" s="13" t="s">
        <v>68</v>
      </c>
      <c r="G99" s="13" t="s">
        <v>55</v>
      </c>
      <c r="P99" s="27"/>
      <c r="Q99" s="34">
        <f>Q105*Q79/1000</f>
        <v>0</v>
      </c>
    </row>
    <row r="100" spans="2:18" s="13" customFormat="1" ht="13.15" customHeight="1" x14ac:dyDescent="0.15">
      <c r="B100" s="12"/>
    </row>
    <row r="101" spans="2:18" s="13" customFormat="1" ht="13.15" customHeight="1" x14ac:dyDescent="0.15">
      <c r="B101" s="12"/>
      <c r="C101" s="28" t="s">
        <v>72</v>
      </c>
      <c r="P101" s="27"/>
    </row>
    <row r="102" spans="2:18" s="13" customFormat="1" ht="13.15" customHeight="1" x14ac:dyDescent="0.15">
      <c r="B102" s="12"/>
      <c r="C102" s="13" t="s">
        <v>112</v>
      </c>
      <c r="P102" s="27"/>
      <c r="Q102" s="18"/>
    </row>
    <row r="103" spans="2:18" s="13" customFormat="1" ht="13.15" customHeight="1" x14ac:dyDescent="0.15">
      <c r="B103" s="12"/>
      <c r="C103" s="13" t="s">
        <v>96</v>
      </c>
      <c r="P103" s="27"/>
      <c r="Q103" s="18"/>
    </row>
    <row r="104" spans="2:18" s="13" customFormat="1" ht="13.15" customHeight="1" x14ac:dyDescent="0.15">
      <c r="B104" s="12"/>
      <c r="C104" s="13" t="s">
        <v>97</v>
      </c>
      <c r="P104" s="27"/>
      <c r="Q104" s="18"/>
    </row>
    <row r="105" spans="2:18" s="13" customFormat="1" ht="13.15" customHeight="1" x14ac:dyDescent="0.15">
      <c r="B105" s="12"/>
      <c r="C105" s="28" t="s">
        <v>98</v>
      </c>
      <c r="P105" s="27"/>
      <c r="Q105" s="34">
        <f>SUM(Q102:Q104)</f>
        <v>0</v>
      </c>
    </row>
    <row r="106" spans="2:18" ht="13.15" customHeight="1" x14ac:dyDescent="0.15">
      <c r="C106" s="13" t="s">
        <v>109</v>
      </c>
      <c r="D106" s="13"/>
      <c r="E106" s="13"/>
      <c r="F106" s="13"/>
      <c r="G106" s="13"/>
      <c r="H106" s="13"/>
      <c r="I106" s="13"/>
      <c r="J106" s="13"/>
      <c r="K106" s="13"/>
      <c r="L106" s="13"/>
      <c r="M106" s="13"/>
      <c r="N106" s="13"/>
      <c r="O106" s="13"/>
      <c r="P106" s="27"/>
      <c r="Q106" s="17"/>
    </row>
    <row r="107" spans="2:18" s="13" customFormat="1" ht="13.15" customHeight="1" x14ac:dyDescent="0.15">
      <c r="B107" s="12" t="s">
        <v>62</v>
      </c>
      <c r="C107" s="13" t="s">
        <v>21</v>
      </c>
      <c r="F107" s="13" t="s">
        <v>22</v>
      </c>
      <c r="N107" s="15"/>
      <c r="P107" s="15"/>
      <c r="Q107" s="19"/>
      <c r="R107" s="16"/>
    </row>
    <row r="108" spans="2:18" s="13" customFormat="1" ht="13.15" customHeight="1" x14ac:dyDescent="0.15">
      <c r="B108" s="12"/>
      <c r="C108" s="15" t="s">
        <v>79</v>
      </c>
      <c r="D108" s="42"/>
      <c r="E108" s="43"/>
      <c r="F108" s="43"/>
      <c r="G108" s="43"/>
      <c r="H108" s="43"/>
      <c r="I108" s="44"/>
      <c r="P108" s="15"/>
    </row>
    <row r="109" spans="2:18" s="13" customFormat="1" ht="13.15" customHeight="1" x14ac:dyDescent="0.15">
      <c r="B109" s="12"/>
      <c r="D109" s="26" t="s">
        <v>111</v>
      </c>
      <c r="P109" s="15"/>
    </row>
    <row r="110" spans="2:18" s="13" customFormat="1" ht="13.15" customHeight="1" x14ac:dyDescent="0.15">
      <c r="B110" s="12"/>
      <c r="D110" s="26"/>
      <c r="P110" s="15"/>
    </row>
    <row r="111" spans="2:18" s="13" customFormat="1" ht="13.15" customHeight="1" x14ac:dyDescent="0.15">
      <c r="B111" s="14" t="s">
        <v>108</v>
      </c>
      <c r="P111" s="15"/>
    </row>
    <row r="112" spans="2:18" ht="13.15" customHeight="1" x14ac:dyDescent="0.15">
      <c r="B112" s="14" t="s">
        <v>137</v>
      </c>
      <c r="C112" s="13"/>
      <c r="D112" s="13"/>
      <c r="E112" s="13"/>
      <c r="F112" s="13"/>
      <c r="G112" s="13"/>
      <c r="H112" s="13"/>
      <c r="I112" s="13"/>
      <c r="J112" s="13"/>
      <c r="K112" s="13"/>
      <c r="L112" s="48" t="e">
        <f>ROUNDDOWN((Q11+Q66),0)</f>
        <v>#DIV/0!</v>
      </c>
      <c r="M112" s="49"/>
      <c r="N112" s="13" t="s">
        <v>1</v>
      </c>
      <c r="O112" s="13"/>
      <c r="P112" s="30" t="s">
        <v>114</v>
      </c>
    </row>
  </sheetData>
  <sheetProtection algorithmName="SHA-512" hashValue="3sg5LJXTZGNZ26/uCT0UvNaXjDPwVU2/G7p9ZlSKpGzDoylio/8R4BWqQh4E8Fw0/X6bnYaHBSpi/sSQox/IIw==" saltValue="HujnFUwrqSH97I2hMskmMQ==" spinCount="100000" sheet="1" objects="1" scenarios="1"/>
  <mergeCells count="15">
    <mergeCell ref="D90:I90"/>
    <mergeCell ref="D108:I108"/>
    <mergeCell ref="L112:M112"/>
    <mergeCell ref="B7:D7"/>
    <mergeCell ref="E7:N7"/>
    <mergeCell ref="D31:I31"/>
    <mergeCell ref="D42:I42"/>
    <mergeCell ref="D52:I52"/>
    <mergeCell ref="D59:I59"/>
    <mergeCell ref="B4:D4"/>
    <mergeCell ref="E4:N4"/>
    <mergeCell ref="B5:C6"/>
    <mergeCell ref="E5:N5"/>
    <mergeCell ref="E6:G6"/>
    <mergeCell ref="I6:K6"/>
  </mergeCells>
  <phoneticPr fontId="1"/>
  <printOptions horizontalCentered="1"/>
  <pageMargins left="0.23622047244094491" right="0.23622047244094491" top="0.74803149606299213" bottom="0.74803149606299213" header="0.31496062992125984" footer="0.31496062992125984"/>
  <pageSetup paperSize="9" scale="63" fitToHeight="2" orientation="landscape" r:id="rId1"/>
  <rowBreaks count="1" manualBreakCount="1">
    <brk id="63"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7A6DC-56CD-474D-B1A4-CF670C6BBC64}">
  <dimension ref="B2:R113"/>
  <sheetViews>
    <sheetView view="pageBreakPreview" zoomScaleNormal="100" zoomScaleSheetLayoutView="100" workbookViewId="0"/>
  </sheetViews>
  <sheetFormatPr defaultRowHeight="13.15" customHeight="1" x14ac:dyDescent="0.15"/>
  <cols>
    <col min="1" max="1" width="3" style="29" customWidth="1"/>
    <col min="2" max="2" width="5.75" style="29" customWidth="1"/>
    <col min="3" max="16" width="9" style="29"/>
    <col min="17" max="17" width="14.25" style="29" customWidth="1"/>
    <col min="18" max="18" width="3.25" style="29" customWidth="1"/>
    <col min="19" max="19" width="13.75" style="29" customWidth="1"/>
    <col min="20" max="20" width="56" style="29" customWidth="1"/>
    <col min="21" max="16384" width="9" style="29"/>
  </cols>
  <sheetData>
    <row r="2" spans="2:17" s="4" customFormat="1" ht="18.75" customHeight="1" x14ac:dyDescent="0.15">
      <c r="B2" s="84" t="s">
        <v>172</v>
      </c>
      <c r="C2" s="86"/>
      <c r="D2" s="86"/>
      <c r="E2" s="86"/>
      <c r="F2" s="86"/>
      <c r="G2" s="86"/>
      <c r="H2" s="86"/>
      <c r="I2" s="86"/>
    </row>
    <row r="3" spans="2:17" s="4" customFormat="1" ht="18.75" customHeight="1" x14ac:dyDescent="0.15">
      <c r="B3" s="3"/>
    </row>
    <row r="4" spans="2:17" s="4" customFormat="1" ht="13.15" customHeight="1" x14ac:dyDescent="0.15"/>
    <row r="5" spans="2:17" s="4" customFormat="1" ht="13.15" customHeight="1" x14ac:dyDescent="0.15">
      <c r="B5" s="38" t="s">
        <v>73</v>
      </c>
      <c r="C5" s="38"/>
      <c r="D5" s="38"/>
      <c r="E5" s="39"/>
      <c r="F5" s="40"/>
      <c r="G5" s="40"/>
      <c r="H5" s="40"/>
      <c r="I5" s="40"/>
      <c r="J5" s="40"/>
      <c r="K5" s="40"/>
      <c r="L5" s="40"/>
      <c r="M5" s="40"/>
      <c r="N5" s="40"/>
      <c r="P5" s="6"/>
      <c r="Q5" s="7" t="s">
        <v>105</v>
      </c>
    </row>
    <row r="6" spans="2:17" s="4" customFormat="1" ht="13.15" customHeight="1" x14ac:dyDescent="0.15">
      <c r="B6" s="41" t="s">
        <v>74</v>
      </c>
      <c r="C6" s="41"/>
      <c r="D6" s="5" t="s">
        <v>75</v>
      </c>
      <c r="E6" s="39"/>
      <c r="F6" s="39"/>
      <c r="G6" s="39"/>
      <c r="H6" s="39"/>
      <c r="I6" s="39"/>
      <c r="J6" s="39"/>
      <c r="K6" s="39"/>
      <c r="L6" s="39"/>
      <c r="M6" s="39"/>
      <c r="N6" s="39"/>
      <c r="P6" s="32"/>
      <c r="Q6" s="8" t="s">
        <v>106</v>
      </c>
    </row>
    <row r="7" spans="2:17" s="4" customFormat="1" ht="13.15" customHeight="1" x14ac:dyDescent="0.15">
      <c r="B7" s="41"/>
      <c r="C7" s="41"/>
      <c r="D7" s="5" t="s">
        <v>76</v>
      </c>
      <c r="E7" s="52" t="s">
        <v>101</v>
      </c>
      <c r="F7" s="50"/>
      <c r="G7" s="51"/>
      <c r="H7" s="10" t="s">
        <v>77</v>
      </c>
      <c r="I7" s="50" t="s">
        <v>102</v>
      </c>
      <c r="J7" s="50"/>
      <c r="K7" s="51"/>
      <c r="L7" s="10" t="s">
        <v>103</v>
      </c>
      <c r="M7" s="9">
        <v>700</v>
      </c>
      <c r="N7" s="11" t="s">
        <v>104</v>
      </c>
    </row>
    <row r="8" spans="2:17" s="4" customFormat="1" ht="13.15" customHeight="1" x14ac:dyDescent="0.15">
      <c r="B8" s="45" t="s">
        <v>78</v>
      </c>
      <c r="C8" s="45"/>
      <c r="D8" s="45"/>
      <c r="E8" s="46"/>
      <c r="F8" s="47"/>
      <c r="G8" s="47"/>
      <c r="H8" s="47"/>
      <c r="I8" s="47"/>
      <c r="J8" s="47"/>
      <c r="K8" s="47"/>
      <c r="L8" s="47"/>
      <c r="M8" s="47"/>
      <c r="N8" s="47"/>
    </row>
    <row r="9" spans="2:17" s="13" customFormat="1" ht="13.15" customHeight="1" x14ac:dyDescent="0.15">
      <c r="B9" s="12"/>
    </row>
    <row r="10" spans="2:17" s="13" customFormat="1" ht="13.15" customHeight="1" x14ac:dyDescent="0.15">
      <c r="B10" s="14" t="s">
        <v>138</v>
      </c>
    </row>
    <row r="11" spans="2:17" s="13" customFormat="1" ht="13.15" customHeight="1" x14ac:dyDescent="0.15">
      <c r="B11" s="14" t="s">
        <v>158</v>
      </c>
    </row>
    <row r="12" spans="2:17" s="13" customFormat="1" ht="13.15" customHeight="1" x14ac:dyDescent="0.15">
      <c r="B12" s="12" t="s">
        <v>2</v>
      </c>
      <c r="C12" s="13" t="s">
        <v>0</v>
      </c>
      <c r="P12" s="15" t="s">
        <v>1</v>
      </c>
      <c r="Q12" s="33" t="e">
        <f>ROUNDDOWN((Q18-Q56),0)</f>
        <v>#DIV/0!</v>
      </c>
    </row>
    <row r="13" spans="2:17" s="13" customFormat="1" ht="13.15" customHeight="1" x14ac:dyDescent="0.15">
      <c r="B13" s="12"/>
      <c r="C13" s="13" t="s">
        <v>3</v>
      </c>
      <c r="P13" s="15" t="s">
        <v>1</v>
      </c>
      <c r="Q13" s="35">
        <f>Q18</f>
        <v>0</v>
      </c>
    </row>
    <row r="14" spans="2:17" s="13" customFormat="1" ht="13.15" customHeight="1" x14ac:dyDescent="0.15">
      <c r="B14" s="12" t="s">
        <v>141</v>
      </c>
      <c r="C14" s="13" t="s">
        <v>140</v>
      </c>
      <c r="P14" s="15" t="s">
        <v>1</v>
      </c>
      <c r="Q14" s="34" t="e">
        <f>Q56</f>
        <v>#DIV/0!</v>
      </c>
    </row>
    <row r="15" spans="2:17" s="13" customFormat="1" ht="13.15" customHeight="1" x14ac:dyDescent="0.15">
      <c r="B15" s="12" t="s">
        <v>6</v>
      </c>
      <c r="C15" s="13" t="s">
        <v>7</v>
      </c>
    </row>
    <row r="16" spans="2:17" s="13" customFormat="1" ht="13.15" customHeight="1" x14ac:dyDescent="0.15">
      <c r="B16" s="12"/>
    </row>
    <row r="17" spans="2:18" s="13" customFormat="1" ht="13.15" customHeight="1" x14ac:dyDescent="0.15">
      <c r="B17" s="14" t="s">
        <v>139</v>
      </c>
    </row>
    <row r="18" spans="2:18" s="13" customFormat="1" ht="13.15" customHeight="1" x14ac:dyDescent="0.15">
      <c r="B18" s="12"/>
      <c r="C18" s="13" t="s">
        <v>142</v>
      </c>
      <c r="P18" s="15" t="s">
        <v>1</v>
      </c>
      <c r="Q18" s="35">
        <f>Q25+Q36+Q46</f>
        <v>0</v>
      </c>
    </row>
    <row r="19" spans="2:18" s="13" customFormat="1" ht="13.15" customHeight="1" x14ac:dyDescent="0.15">
      <c r="B19" s="12" t="s">
        <v>143</v>
      </c>
      <c r="C19" s="13" t="s">
        <v>11</v>
      </c>
    </row>
    <row r="20" spans="2:18" s="13" customFormat="1" ht="13.15" customHeight="1" x14ac:dyDescent="0.15">
      <c r="B20" s="12" t="s">
        <v>144</v>
      </c>
      <c r="C20" s="13" t="s">
        <v>146</v>
      </c>
    </row>
    <row r="21" spans="2:18" s="13" customFormat="1" ht="13.15" customHeight="1" x14ac:dyDescent="0.15">
      <c r="B21" s="12"/>
      <c r="C21" s="16" t="s">
        <v>107</v>
      </c>
    </row>
    <row r="22" spans="2:18" s="13" customFormat="1" ht="13.15" customHeight="1" x14ac:dyDescent="0.15">
      <c r="B22" s="12" t="s">
        <v>145</v>
      </c>
      <c r="C22" s="13" t="s">
        <v>147</v>
      </c>
    </row>
    <row r="23" spans="2:18" s="13" customFormat="1" ht="13.15" customHeight="1" x14ac:dyDescent="0.15">
      <c r="B23" s="12"/>
      <c r="C23" s="16" t="s">
        <v>122</v>
      </c>
      <c r="R23" s="16"/>
    </row>
    <row r="24" spans="2:18" s="13" customFormat="1" ht="13.15" customHeight="1" x14ac:dyDescent="0.15">
      <c r="B24" s="12"/>
      <c r="R24" s="16"/>
    </row>
    <row r="25" spans="2:18" s="13" customFormat="1" ht="13.15" customHeight="1" x14ac:dyDescent="0.15">
      <c r="B25" s="12"/>
      <c r="C25" s="13" t="s">
        <v>148</v>
      </c>
      <c r="P25" s="15" t="s">
        <v>117</v>
      </c>
      <c r="Q25" s="35">
        <f>Q26*Q31</f>
        <v>0</v>
      </c>
    </row>
    <row r="26" spans="2:18" s="13" customFormat="1" ht="13.15" customHeight="1" x14ac:dyDescent="0.15">
      <c r="B26" s="12" t="s">
        <v>16</v>
      </c>
      <c r="C26" s="13" t="s">
        <v>17</v>
      </c>
      <c r="P26" s="15" t="s">
        <v>18</v>
      </c>
      <c r="Q26" s="35">
        <f>(Q28-Q29)*Q30/1000</f>
        <v>0</v>
      </c>
    </row>
    <row r="27" spans="2:18" s="13" customFormat="1" ht="13.15" customHeight="1" x14ac:dyDescent="0.15">
      <c r="B27" s="12"/>
      <c r="C27" s="13" t="s">
        <v>23</v>
      </c>
    </row>
    <row r="28" spans="2:18" s="13" customFormat="1" ht="13.15" customHeight="1" x14ac:dyDescent="0.15">
      <c r="B28" s="12"/>
      <c r="P28" s="15" t="s">
        <v>49</v>
      </c>
      <c r="Q28" s="17"/>
    </row>
    <row r="29" spans="2:18" s="13" customFormat="1" ht="13.15" customHeight="1" x14ac:dyDescent="0.15">
      <c r="P29" s="15" t="s">
        <v>50</v>
      </c>
      <c r="Q29" s="17"/>
    </row>
    <row r="30" spans="2:18" s="13" customFormat="1" ht="13.15" customHeight="1" x14ac:dyDescent="0.15">
      <c r="P30" s="15" t="s">
        <v>51</v>
      </c>
      <c r="Q30" s="18"/>
    </row>
    <row r="31" spans="2:18" s="13" customFormat="1" ht="13.15" customHeight="1" x14ac:dyDescent="0.15">
      <c r="B31" s="12" t="s">
        <v>167</v>
      </c>
      <c r="C31" s="13" t="s">
        <v>21</v>
      </c>
      <c r="P31" s="15" t="s">
        <v>22</v>
      </c>
      <c r="Q31" s="19"/>
    </row>
    <row r="32" spans="2:18" s="13" customFormat="1" ht="13.15" customHeight="1" x14ac:dyDescent="0.15">
      <c r="B32" s="12"/>
      <c r="C32" s="15" t="s">
        <v>79</v>
      </c>
      <c r="D32" s="42"/>
      <c r="E32" s="53"/>
      <c r="F32" s="53"/>
      <c r="G32" s="53"/>
      <c r="H32" s="53"/>
      <c r="I32" s="54"/>
      <c r="P32" s="15"/>
    </row>
    <row r="33" spans="2:17" s="13" customFormat="1" ht="13.15" customHeight="1" x14ac:dyDescent="0.15">
      <c r="B33" s="12"/>
      <c r="C33" s="31" t="s">
        <v>110</v>
      </c>
      <c r="D33" s="20"/>
      <c r="E33" s="20"/>
      <c r="F33" s="20"/>
      <c r="G33" s="20"/>
      <c r="P33" s="15"/>
    </row>
    <row r="34" spans="2:17" s="13" customFormat="1" ht="13.15" customHeight="1" x14ac:dyDescent="0.15">
      <c r="B34" s="12"/>
      <c r="P34" s="15"/>
      <c r="Q34" s="21"/>
    </row>
    <row r="35" spans="2:17" s="13" customFormat="1" ht="13.15" customHeight="1" x14ac:dyDescent="0.15">
      <c r="B35" s="14" t="s">
        <v>121</v>
      </c>
      <c r="C35" s="15"/>
      <c r="D35" s="15"/>
      <c r="E35" s="20"/>
      <c r="F35" s="20"/>
      <c r="G35" s="20"/>
      <c r="P35" s="15"/>
    </row>
    <row r="36" spans="2:17" s="13" customFormat="1" ht="13.15" customHeight="1" x14ac:dyDescent="0.15">
      <c r="B36" s="12"/>
      <c r="C36" s="12" t="s">
        <v>149</v>
      </c>
      <c r="P36" s="15" t="s">
        <v>117</v>
      </c>
      <c r="Q36" s="35">
        <f>IF(Q37=0,0,(Q37/Q41*Q42))</f>
        <v>0</v>
      </c>
    </row>
    <row r="37" spans="2:17" s="13" customFormat="1" ht="13.15" customHeight="1" x14ac:dyDescent="0.15">
      <c r="B37" s="12" t="s">
        <v>25</v>
      </c>
      <c r="C37" s="13" t="s">
        <v>118</v>
      </c>
      <c r="P37" s="15" t="s">
        <v>26</v>
      </c>
      <c r="Q37" s="35">
        <f>(Q39*Q40/1000)</f>
        <v>0</v>
      </c>
    </row>
    <row r="38" spans="2:17" s="13" customFormat="1" ht="13.15" customHeight="1" x14ac:dyDescent="0.15">
      <c r="B38" s="12"/>
      <c r="C38" s="13" t="s">
        <v>36</v>
      </c>
    </row>
    <row r="39" spans="2:17" s="13" customFormat="1" ht="13.15" customHeight="1" x14ac:dyDescent="0.15">
      <c r="B39" s="12"/>
      <c r="P39" s="15" t="s">
        <v>52</v>
      </c>
      <c r="Q39" s="18"/>
    </row>
    <row r="40" spans="2:17" s="13" customFormat="1" ht="13.15" customHeight="1" x14ac:dyDescent="0.15">
      <c r="B40" s="12"/>
      <c r="P40" s="15" t="s">
        <v>51</v>
      </c>
      <c r="Q40" s="18"/>
    </row>
    <row r="41" spans="2:17" s="13" customFormat="1" ht="13.15" customHeight="1" x14ac:dyDescent="0.15">
      <c r="B41" s="12" t="s">
        <v>152</v>
      </c>
      <c r="C41" s="22" t="s">
        <v>150</v>
      </c>
      <c r="P41" s="15"/>
      <c r="Q41" s="19"/>
    </row>
    <row r="42" spans="2:17" s="13" customFormat="1" ht="13.15" customHeight="1" x14ac:dyDescent="0.15">
      <c r="B42" s="12" t="s">
        <v>153</v>
      </c>
      <c r="C42" s="13" t="s">
        <v>151</v>
      </c>
      <c r="P42" s="15" t="s">
        <v>31</v>
      </c>
      <c r="Q42" s="19"/>
    </row>
    <row r="43" spans="2:17" s="13" customFormat="1" ht="13.15" customHeight="1" x14ac:dyDescent="0.15">
      <c r="B43" s="12"/>
      <c r="C43" s="15" t="s">
        <v>79</v>
      </c>
      <c r="D43" s="42"/>
      <c r="E43" s="53"/>
      <c r="F43" s="53"/>
      <c r="G43" s="53"/>
      <c r="H43" s="53"/>
      <c r="I43" s="54"/>
      <c r="P43" s="15"/>
    </row>
    <row r="44" spans="2:17" s="13" customFormat="1" ht="13.15" customHeight="1" x14ac:dyDescent="0.15">
      <c r="B44" s="12"/>
      <c r="C44" s="15"/>
      <c r="D44" s="15"/>
      <c r="E44" s="20"/>
      <c r="F44" s="20"/>
      <c r="G44" s="20"/>
      <c r="P44" s="15"/>
    </row>
    <row r="45" spans="2:17" s="13" customFormat="1" ht="13.15" customHeight="1" x14ac:dyDescent="0.15">
      <c r="B45" s="14" t="s">
        <v>120</v>
      </c>
      <c r="C45" s="15"/>
      <c r="D45" s="15"/>
      <c r="E45" s="20"/>
      <c r="F45" s="20"/>
      <c r="G45" s="20"/>
      <c r="P45" s="15"/>
    </row>
    <row r="46" spans="2:17" s="13" customFormat="1" ht="13.15" customHeight="1" x14ac:dyDescent="0.15">
      <c r="B46" s="12"/>
      <c r="C46" s="12" t="s">
        <v>154</v>
      </c>
      <c r="P46" s="15" t="s">
        <v>1</v>
      </c>
      <c r="Q46" s="35">
        <f>IF(Q47=0,0,(Q47/Q51*Q52))</f>
        <v>0</v>
      </c>
    </row>
    <row r="47" spans="2:17" s="13" customFormat="1" ht="13.15" customHeight="1" x14ac:dyDescent="0.15">
      <c r="B47" s="12" t="s">
        <v>33</v>
      </c>
      <c r="C47" s="13" t="s">
        <v>119</v>
      </c>
      <c r="P47" s="15" t="s">
        <v>115</v>
      </c>
      <c r="Q47" s="35">
        <f>(Q49*Q50/1000)</f>
        <v>0</v>
      </c>
    </row>
    <row r="48" spans="2:17" s="13" customFormat="1" ht="13.15" customHeight="1" x14ac:dyDescent="0.15">
      <c r="B48" s="12"/>
      <c r="C48" s="13" t="s">
        <v>37</v>
      </c>
    </row>
    <row r="49" spans="2:17" s="13" customFormat="1" ht="13.15" customHeight="1" x14ac:dyDescent="0.15">
      <c r="B49" s="12"/>
      <c r="P49" s="15" t="s">
        <v>116</v>
      </c>
      <c r="Q49" s="17"/>
    </row>
    <row r="50" spans="2:17" s="13" customFormat="1" ht="13.15" customHeight="1" x14ac:dyDescent="0.15">
      <c r="P50" s="15" t="s">
        <v>51</v>
      </c>
      <c r="Q50" s="18"/>
    </row>
    <row r="51" spans="2:17" s="13" customFormat="1" ht="13.15" customHeight="1" x14ac:dyDescent="0.15">
      <c r="B51" s="12" t="s">
        <v>155</v>
      </c>
      <c r="C51" s="13" t="s">
        <v>150</v>
      </c>
      <c r="P51" s="15"/>
      <c r="Q51" s="19"/>
    </row>
    <row r="52" spans="2:17" s="13" customFormat="1" ht="13.15" customHeight="1" x14ac:dyDescent="0.15">
      <c r="B52" s="12" t="s">
        <v>156</v>
      </c>
      <c r="C52" s="13" t="s">
        <v>151</v>
      </c>
      <c r="P52" s="15" t="s">
        <v>31</v>
      </c>
      <c r="Q52" s="19"/>
    </row>
    <row r="53" spans="2:17" s="13" customFormat="1" ht="13.15" customHeight="1" x14ac:dyDescent="0.15">
      <c r="B53" s="12"/>
      <c r="C53" s="15" t="s">
        <v>79</v>
      </c>
      <c r="D53" s="42"/>
      <c r="E53" s="53"/>
      <c r="F53" s="53"/>
      <c r="G53" s="53"/>
      <c r="H53" s="53"/>
      <c r="I53" s="54"/>
      <c r="P53" s="15"/>
    </row>
    <row r="54" spans="2:17" s="13" customFormat="1" ht="13.15" customHeight="1" x14ac:dyDescent="0.15">
      <c r="B54" s="12"/>
      <c r="H54" s="23"/>
      <c r="I54" s="15"/>
      <c r="P54" s="15"/>
    </row>
    <row r="55" spans="2:17" s="13" customFormat="1" ht="13.15" customHeight="1" x14ac:dyDescent="0.15">
      <c r="B55" s="14" t="s">
        <v>38</v>
      </c>
      <c r="P55" s="15"/>
    </row>
    <row r="56" spans="2:17" s="13" customFormat="1" ht="13.15" customHeight="1" x14ac:dyDescent="0.15">
      <c r="B56" s="12"/>
      <c r="C56" s="13" t="s">
        <v>48</v>
      </c>
      <c r="P56" s="15" t="s">
        <v>1</v>
      </c>
      <c r="Q56" s="34" t="e">
        <f>(Q26*3600/Q57/Q58*Q59)</f>
        <v>#DIV/0!</v>
      </c>
    </row>
    <row r="57" spans="2:17" s="13" customFormat="1" ht="13.15" customHeight="1" x14ac:dyDescent="0.15">
      <c r="B57" s="12" t="s">
        <v>39</v>
      </c>
      <c r="C57" s="13" t="s">
        <v>40</v>
      </c>
      <c r="P57" s="15" t="s">
        <v>1</v>
      </c>
      <c r="Q57" s="19"/>
    </row>
    <row r="58" spans="2:17" s="13" customFormat="1" ht="13.15" customHeight="1" x14ac:dyDescent="0.15">
      <c r="B58" s="12" t="s">
        <v>41</v>
      </c>
      <c r="C58" s="13" t="s">
        <v>42</v>
      </c>
      <c r="G58" s="13" t="s">
        <v>46</v>
      </c>
      <c r="P58" s="15" t="s">
        <v>45</v>
      </c>
      <c r="Q58" s="18"/>
    </row>
    <row r="59" spans="2:17" s="13" customFormat="1" ht="13.15" customHeight="1" x14ac:dyDescent="0.15">
      <c r="B59" s="12" t="s">
        <v>43</v>
      </c>
      <c r="C59" s="13" t="s">
        <v>44</v>
      </c>
      <c r="P59" s="15" t="s">
        <v>47</v>
      </c>
      <c r="Q59" s="19"/>
    </row>
    <row r="60" spans="2:17" s="13" customFormat="1" ht="13.15" customHeight="1" x14ac:dyDescent="0.15">
      <c r="B60" s="12"/>
      <c r="C60" s="15" t="s">
        <v>79</v>
      </c>
      <c r="D60" s="55"/>
      <c r="E60" s="56"/>
      <c r="F60" s="56"/>
      <c r="G60" s="56"/>
      <c r="H60" s="56"/>
      <c r="I60" s="57"/>
      <c r="P60" s="15"/>
    </row>
    <row r="61" spans="2:17" s="13" customFormat="1" ht="13.15" customHeight="1" x14ac:dyDescent="0.15">
      <c r="B61" s="12"/>
      <c r="I61" s="15"/>
      <c r="K61" s="20"/>
      <c r="L61" s="20"/>
      <c r="M61" s="20"/>
      <c r="P61" s="15"/>
    </row>
    <row r="62" spans="2:17" s="13" customFormat="1" ht="13.15" customHeight="1" x14ac:dyDescent="0.15">
      <c r="B62" s="12"/>
      <c r="P62" s="15"/>
    </row>
    <row r="63" spans="2:17" s="13" customFormat="1" ht="13.15" customHeight="1" x14ac:dyDescent="0.15">
      <c r="B63" s="12" t="s">
        <v>66</v>
      </c>
      <c r="P63" s="15" t="s">
        <v>22</v>
      </c>
      <c r="Q63" s="36" t="e">
        <f>ROUND((Q56/Q26),3)</f>
        <v>#DIV/0!</v>
      </c>
    </row>
    <row r="64" spans="2:17" s="13" customFormat="1" ht="13.15" customHeight="1" x14ac:dyDescent="0.15">
      <c r="B64" s="12"/>
      <c r="P64" s="15"/>
      <c r="Q64" s="24"/>
    </row>
    <row r="65" spans="2:18" s="13" customFormat="1" ht="13.15" customHeight="1" x14ac:dyDescent="0.15">
      <c r="B65" s="14" t="s">
        <v>157</v>
      </c>
      <c r="P65" s="15"/>
      <c r="Q65" s="24"/>
    </row>
    <row r="66" spans="2:18" s="13" customFormat="1" ht="13.15" customHeight="1" x14ac:dyDescent="0.15">
      <c r="B66" s="14" t="s">
        <v>158</v>
      </c>
      <c r="J66" s="15"/>
      <c r="P66" s="15"/>
      <c r="Q66" s="24"/>
    </row>
    <row r="67" spans="2:18" s="13" customFormat="1" ht="13.15" customHeight="1" x14ac:dyDescent="0.15">
      <c r="B67" s="12" t="s">
        <v>2</v>
      </c>
      <c r="C67" s="13" t="s">
        <v>0</v>
      </c>
      <c r="P67" s="15" t="s">
        <v>1</v>
      </c>
      <c r="Q67" s="37" t="e">
        <f>ROUNDDOWN((Q86-Q95),0)</f>
        <v>#DIV/0!</v>
      </c>
    </row>
    <row r="68" spans="2:18" s="13" customFormat="1" ht="13.15" customHeight="1" x14ac:dyDescent="0.15">
      <c r="B68" s="12"/>
      <c r="C68" s="13" t="s">
        <v>160</v>
      </c>
      <c r="P68" s="15"/>
      <c r="Q68" s="25"/>
    </row>
    <row r="69" spans="2:18" s="13" customFormat="1" ht="13.15" customHeight="1" x14ac:dyDescent="0.15">
      <c r="B69" s="12" t="s">
        <v>141</v>
      </c>
      <c r="C69" s="13" t="s">
        <v>140</v>
      </c>
      <c r="P69" s="15" t="s">
        <v>1</v>
      </c>
      <c r="Q69" s="34" t="e">
        <f>Q86</f>
        <v>#DIV/0!</v>
      </c>
    </row>
    <row r="70" spans="2:18" s="13" customFormat="1" ht="13.15" customHeight="1" x14ac:dyDescent="0.15">
      <c r="B70" s="12" t="s">
        <v>6</v>
      </c>
      <c r="C70" s="13" t="s">
        <v>7</v>
      </c>
      <c r="P70" s="15" t="s">
        <v>1</v>
      </c>
      <c r="Q70" s="35">
        <f>Q95</f>
        <v>0</v>
      </c>
    </row>
    <row r="71" spans="2:18" s="13" customFormat="1" ht="13.15" customHeight="1" x14ac:dyDescent="0.15">
      <c r="B71" s="12"/>
      <c r="P71" s="15"/>
    </row>
    <row r="72" spans="2:18" s="13" customFormat="1" ht="13.15" customHeight="1" x14ac:dyDescent="0.15">
      <c r="B72" s="14" t="s">
        <v>53</v>
      </c>
      <c r="P72" s="15"/>
    </row>
    <row r="73" spans="2:18" s="13" customFormat="1" ht="13.15" customHeight="1" x14ac:dyDescent="0.15">
      <c r="B73" s="14"/>
      <c r="P73" s="15"/>
    </row>
    <row r="74" spans="2:18" s="13" customFormat="1" ht="13.15" customHeight="1" x14ac:dyDescent="0.15">
      <c r="B74" s="14"/>
      <c r="P74" s="15"/>
    </row>
    <row r="75" spans="2:18" s="13" customFormat="1" ht="13.15" customHeight="1" x14ac:dyDescent="0.15">
      <c r="B75" s="12"/>
      <c r="P75" s="15"/>
      <c r="R75" s="16"/>
    </row>
    <row r="76" spans="2:18" s="13" customFormat="1" ht="13.15" customHeight="1" x14ac:dyDescent="0.15">
      <c r="B76" s="12"/>
      <c r="P76" s="15"/>
      <c r="R76" s="16"/>
    </row>
    <row r="77" spans="2:18" s="13" customFormat="1" ht="13.15" customHeight="1" x14ac:dyDescent="0.15">
      <c r="B77" s="12" t="s">
        <v>69</v>
      </c>
      <c r="C77" s="13" t="s">
        <v>54</v>
      </c>
      <c r="F77" s="13" t="s">
        <v>55</v>
      </c>
      <c r="P77" s="15"/>
      <c r="R77" s="16"/>
    </row>
    <row r="78" spans="2:18" s="13" customFormat="1" ht="13.15" customHeight="1" x14ac:dyDescent="0.15">
      <c r="B78" s="12"/>
      <c r="C78" s="13" t="s">
        <v>56</v>
      </c>
      <c r="J78" s="13" t="s">
        <v>57</v>
      </c>
      <c r="P78" s="15"/>
      <c r="Q78" s="35">
        <f>(Q79*Q80/1000)</f>
        <v>0</v>
      </c>
      <c r="R78" s="16"/>
    </row>
    <row r="79" spans="2:18" s="13" customFormat="1" ht="13.15" customHeight="1" x14ac:dyDescent="0.15">
      <c r="B79" s="12"/>
      <c r="C79" s="12" t="s">
        <v>58</v>
      </c>
      <c r="P79" s="15"/>
      <c r="Q79" s="18"/>
    </row>
    <row r="80" spans="2:18" s="13" customFormat="1" ht="13.15" customHeight="1" x14ac:dyDescent="0.15">
      <c r="B80" s="12"/>
      <c r="C80" s="12" t="s">
        <v>59</v>
      </c>
      <c r="P80" s="15"/>
      <c r="Q80" s="18"/>
      <c r="R80" s="16"/>
    </row>
    <row r="81" spans="2:18" s="13" customFormat="1" ht="13.15" customHeight="1" x14ac:dyDescent="0.15">
      <c r="B81" s="12"/>
      <c r="P81" s="15"/>
    </row>
    <row r="82" spans="2:18" s="13" customFormat="1" ht="13.15" customHeight="1" x14ac:dyDescent="0.15">
      <c r="B82" s="14" t="s">
        <v>139</v>
      </c>
      <c r="P82" s="15"/>
    </row>
    <row r="83" spans="2:18" s="13" customFormat="1" ht="13.15" hidden="1" customHeight="1" x14ac:dyDescent="0.15">
      <c r="B83" s="14"/>
      <c r="P83" s="15"/>
    </row>
    <row r="84" spans="2:18" s="13" customFormat="1" ht="13.15" hidden="1" customHeight="1" x14ac:dyDescent="0.15">
      <c r="B84" s="14"/>
      <c r="P84" s="15"/>
    </row>
    <row r="85" spans="2:18" s="13" customFormat="1" ht="13.15" hidden="1" customHeight="1" x14ac:dyDescent="0.15">
      <c r="B85" s="14"/>
      <c r="P85" s="15"/>
    </row>
    <row r="86" spans="2:18" s="13" customFormat="1" ht="13.15" customHeight="1" x14ac:dyDescent="0.15">
      <c r="B86" s="12"/>
      <c r="C86" s="13" t="s">
        <v>168</v>
      </c>
      <c r="F86" s="13" t="s">
        <v>1</v>
      </c>
      <c r="P86" s="15"/>
      <c r="Q86" s="34" t="e">
        <f>(Q87*Q90)</f>
        <v>#DIV/0!</v>
      </c>
    </row>
    <row r="87" spans="2:18" s="13" customFormat="1" ht="13.15" customHeight="1" x14ac:dyDescent="0.15">
      <c r="B87" s="12"/>
      <c r="C87" s="13" t="s">
        <v>161</v>
      </c>
      <c r="P87" s="15"/>
      <c r="Q87" s="34" t="e">
        <f>(Q78/Q89)</f>
        <v>#DIV/0!</v>
      </c>
      <c r="R87" s="16"/>
    </row>
    <row r="88" spans="2:18" s="13" customFormat="1" ht="13.15" customHeight="1" x14ac:dyDescent="0.15">
      <c r="B88" s="12" t="s">
        <v>162</v>
      </c>
      <c r="C88" s="13" t="s">
        <v>164</v>
      </c>
      <c r="G88" s="13" t="s">
        <v>55</v>
      </c>
      <c r="H88" s="26"/>
      <c r="P88" s="27"/>
    </row>
    <row r="89" spans="2:18" s="13" customFormat="1" ht="13.15" customHeight="1" x14ac:dyDescent="0.15">
      <c r="B89" s="12" t="s">
        <v>163</v>
      </c>
      <c r="C89" s="13" t="s">
        <v>165</v>
      </c>
      <c r="N89" s="15"/>
      <c r="P89" s="15"/>
      <c r="Q89" s="17"/>
      <c r="R89" s="16"/>
    </row>
    <row r="90" spans="2:18" s="13" customFormat="1" ht="13.15" customHeight="1" x14ac:dyDescent="0.15">
      <c r="B90" s="12" t="s">
        <v>62</v>
      </c>
      <c r="C90" s="13" t="s">
        <v>21</v>
      </c>
      <c r="F90" s="13" t="s">
        <v>22</v>
      </c>
      <c r="N90" s="15"/>
      <c r="P90" s="15"/>
      <c r="Q90" s="19"/>
      <c r="R90" s="16"/>
    </row>
    <row r="91" spans="2:18" s="13" customFormat="1" ht="13.15" customHeight="1" x14ac:dyDescent="0.15">
      <c r="B91" s="12"/>
      <c r="C91" s="15" t="s">
        <v>79</v>
      </c>
      <c r="D91" s="42"/>
      <c r="E91" s="43"/>
      <c r="F91" s="43"/>
      <c r="G91" s="43"/>
      <c r="H91" s="43"/>
      <c r="I91" s="44"/>
      <c r="P91" s="15"/>
    </row>
    <row r="92" spans="2:18" s="13" customFormat="1" ht="13.15" customHeight="1" x14ac:dyDescent="0.15">
      <c r="B92" s="12"/>
      <c r="D92" s="26" t="s">
        <v>111</v>
      </c>
      <c r="P92" s="15"/>
    </row>
    <row r="93" spans="2:18" s="13" customFormat="1" ht="13.15" customHeight="1" x14ac:dyDescent="0.15">
      <c r="B93" s="12"/>
      <c r="D93" s="26"/>
      <c r="P93" s="15"/>
    </row>
    <row r="94" spans="2:18" s="13" customFormat="1" ht="13.15" customHeight="1" x14ac:dyDescent="0.15">
      <c r="B94" s="14" t="s">
        <v>38</v>
      </c>
      <c r="P94" s="15"/>
    </row>
    <row r="95" spans="2:18" s="13" customFormat="1" ht="13.15" customHeight="1" x14ac:dyDescent="0.15">
      <c r="B95" s="12"/>
      <c r="C95" s="13" t="s">
        <v>71</v>
      </c>
      <c r="F95" s="13" t="s">
        <v>1</v>
      </c>
      <c r="P95" s="15"/>
      <c r="Q95" s="35">
        <f>(Q100*Q108)</f>
        <v>0</v>
      </c>
    </row>
    <row r="96" spans="2:18" s="13" customFormat="1" ht="13.15" customHeight="1" x14ac:dyDescent="0.15">
      <c r="B96" s="12"/>
      <c r="P96" s="15"/>
      <c r="Q96" s="15"/>
    </row>
    <row r="97" spans="2:18" s="13" customFormat="1" ht="13.15" customHeight="1" x14ac:dyDescent="0.15">
      <c r="B97" s="12"/>
      <c r="P97" s="15"/>
      <c r="Q97" s="15"/>
    </row>
    <row r="98" spans="2:18" s="13" customFormat="1" ht="13.15" customHeight="1" x14ac:dyDescent="0.15">
      <c r="R98" s="16"/>
    </row>
    <row r="99" spans="2:18" s="13" customFormat="1" ht="13.15" customHeight="1" x14ac:dyDescent="0.15"/>
    <row r="100" spans="2:18" s="13" customFormat="1" ht="13.15" customHeight="1" x14ac:dyDescent="0.15">
      <c r="B100" s="12" t="s">
        <v>67</v>
      </c>
      <c r="C100" s="13" t="s">
        <v>68</v>
      </c>
      <c r="G100" s="13" t="s">
        <v>55</v>
      </c>
      <c r="P100" s="27"/>
      <c r="Q100" s="35">
        <f>Q106*Q80/1000</f>
        <v>0</v>
      </c>
    </row>
    <row r="101" spans="2:18" s="13" customFormat="1" ht="13.15" customHeight="1" x14ac:dyDescent="0.15">
      <c r="B101" s="12"/>
    </row>
    <row r="102" spans="2:18" s="13" customFormat="1" ht="13.15" customHeight="1" x14ac:dyDescent="0.15">
      <c r="B102" s="12"/>
      <c r="C102" s="28" t="s">
        <v>72</v>
      </c>
      <c r="P102" s="27"/>
    </row>
    <row r="103" spans="2:18" s="13" customFormat="1" ht="13.15" customHeight="1" x14ac:dyDescent="0.15">
      <c r="B103" s="12"/>
      <c r="C103" s="13" t="s">
        <v>112</v>
      </c>
      <c r="P103" s="27"/>
      <c r="Q103" s="18"/>
    </row>
    <row r="104" spans="2:18" s="13" customFormat="1" ht="13.15" customHeight="1" x14ac:dyDescent="0.15">
      <c r="B104" s="12"/>
      <c r="C104" s="13" t="s">
        <v>170</v>
      </c>
      <c r="P104" s="27"/>
      <c r="Q104" s="18"/>
    </row>
    <row r="105" spans="2:18" s="13" customFormat="1" ht="13.15" customHeight="1" x14ac:dyDescent="0.15">
      <c r="B105" s="12"/>
      <c r="C105" s="13" t="s">
        <v>171</v>
      </c>
      <c r="P105" s="27"/>
      <c r="Q105" s="18"/>
    </row>
    <row r="106" spans="2:18" s="13" customFormat="1" ht="13.15" customHeight="1" x14ac:dyDescent="0.15">
      <c r="B106" s="12"/>
      <c r="C106" s="28" t="s">
        <v>98</v>
      </c>
      <c r="P106" s="27"/>
      <c r="Q106" s="35">
        <f>SUM(Q103:Q105)</f>
        <v>0</v>
      </c>
    </row>
    <row r="107" spans="2:18" ht="13.15" customHeight="1" x14ac:dyDescent="0.15">
      <c r="C107" s="13" t="s">
        <v>109</v>
      </c>
      <c r="D107" s="13"/>
      <c r="E107" s="13"/>
      <c r="F107" s="13"/>
      <c r="G107" s="13"/>
      <c r="H107" s="13"/>
      <c r="I107" s="13"/>
      <c r="J107" s="13"/>
      <c r="K107" s="13"/>
      <c r="L107" s="13"/>
      <c r="M107" s="13"/>
      <c r="N107" s="13"/>
      <c r="O107" s="13"/>
      <c r="P107" s="27"/>
      <c r="Q107" s="17"/>
    </row>
    <row r="108" spans="2:18" s="13" customFormat="1" ht="13.15" customHeight="1" x14ac:dyDescent="0.15">
      <c r="B108" s="12" t="s">
        <v>62</v>
      </c>
      <c r="C108" s="13" t="s">
        <v>21</v>
      </c>
      <c r="F108" s="13" t="s">
        <v>22</v>
      </c>
      <c r="N108" s="15"/>
      <c r="P108" s="15"/>
      <c r="Q108" s="19"/>
      <c r="R108" s="16"/>
    </row>
    <row r="109" spans="2:18" s="13" customFormat="1" ht="13.15" customHeight="1" x14ac:dyDescent="0.15">
      <c r="B109" s="12"/>
      <c r="C109" s="15" t="s">
        <v>79</v>
      </c>
      <c r="D109" s="42"/>
      <c r="E109" s="43"/>
      <c r="F109" s="43"/>
      <c r="G109" s="43"/>
      <c r="H109" s="43"/>
      <c r="I109" s="44"/>
      <c r="P109" s="15"/>
    </row>
    <row r="110" spans="2:18" s="13" customFormat="1" ht="13.15" customHeight="1" x14ac:dyDescent="0.15">
      <c r="B110" s="12"/>
      <c r="D110" s="26" t="s">
        <v>111</v>
      </c>
      <c r="P110" s="15"/>
    </row>
    <row r="111" spans="2:18" s="13" customFormat="1" ht="13.15" customHeight="1" x14ac:dyDescent="0.15">
      <c r="B111" s="12"/>
      <c r="D111" s="26"/>
      <c r="P111" s="15"/>
    </row>
    <row r="112" spans="2:18" s="13" customFormat="1" ht="13.15" customHeight="1" x14ac:dyDescent="0.15">
      <c r="B112" s="14" t="s">
        <v>108</v>
      </c>
      <c r="P112" s="15"/>
    </row>
    <row r="113" spans="2:16" ht="13.15" customHeight="1" x14ac:dyDescent="0.15">
      <c r="B113" s="14" t="s">
        <v>166</v>
      </c>
      <c r="C113" s="13"/>
      <c r="D113" s="13"/>
      <c r="E113" s="13"/>
      <c r="F113" s="13"/>
      <c r="G113" s="13"/>
      <c r="H113" s="13"/>
      <c r="I113" s="13"/>
      <c r="J113" s="13"/>
      <c r="K113" s="13"/>
      <c r="L113" s="48" t="e">
        <f>ROUNDDOWN((Q12+Q67),0)</f>
        <v>#DIV/0!</v>
      </c>
      <c r="M113" s="49"/>
      <c r="N113" s="13" t="s">
        <v>1</v>
      </c>
      <c r="O113" s="13"/>
      <c r="P113" s="30" t="s">
        <v>114</v>
      </c>
    </row>
  </sheetData>
  <sheetProtection algorithmName="SHA-512" hashValue="DY4cK1uJNL3tDKrTwvfmYKCrD3gAccZPurz7QziamUJW1jdMX0jK3O72g/vducyk4jtRe7vOyBa5xWuvrZ715w==" saltValue="+XBwSe3Lx/ZwsOeBbESd4A==" spinCount="100000" sheet="1" objects="1" scenarios="1"/>
  <mergeCells count="15">
    <mergeCell ref="D91:I91"/>
    <mergeCell ref="D109:I109"/>
    <mergeCell ref="L113:M113"/>
    <mergeCell ref="B8:D8"/>
    <mergeCell ref="E8:N8"/>
    <mergeCell ref="D32:I32"/>
    <mergeCell ref="D43:I43"/>
    <mergeCell ref="D53:I53"/>
    <mergeCell ref="D60:I60"/>
    <mergeCell ref="B5:D5"/>
    <mergeCell ref="E5:N5"/>
    <mergeCell ref="B6:C7"/>
    <mergeCell ref="E6:N6"/>
    <mergeCell ref="E7:G7"/>
    <mergeCell ref="I7:K7"/>
  </mergeCells>
  <phoneticPr fontId="1"/>
  <printOptions horizontalCentered="1"/>
  <pageMargins left="0.23622047244094491" right="0.23622047244094491" top="0.74803149606299213" bottom="0.74803149606299213" header="0.31496062992125984" footer="0.31496062992125984"/>
  <pageSetup paperSize="9" scale="63" fitToHeight="2" orientation="landscape" r:id="rId1"/>
  <rowBreaks count="1" manualBreakCount="1">
    <brk id="64"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536F4-3617-49A2-AA33-1166802A819D}">
  <sheetPr>
    <pageSetUpPr fitToPage="1"/>
  </sheetPr>
  <dimension ref="B1:I78"/>
  <sheetViews>
    <sheetView tabSelected="1" view="pageBreakPreview" zoomScaleNormal="100" zoomScaleSheetLayoutView="100" workbookViewId="0"/>
  </sheetViews>
  <sheetFormatPr defaultRowHeight="13.5" x14ac:dyDescent="0.15"/>
  <cols>
    <col min="1" max="1" width="3.875" style="29" customWidth="1"/>
    <col min="2" max="16384" width="9" style="29"/>
  </cols>
  <sheetData>
    <row r="1" spans="2:9" ht="18.75" x14ac:dyDescent="0.15">
      <c r="B1" s="86" t="s">
        <v>176</v>
      </c>
      <c r="C1" s="85"/>
      <c r="D1" s="85"/>
      <c r="E1" s="85"/>
      <c r="F1" s="85"/>
      <c r="G1" s="85"/>
      <c r="H1" s="85"/>
    </row>
    <row r="2" spans="2:9" x14ac:dyDescent="0.15">
      <c r="B2" s="29" t="s">
        <v>169</v>
      </c>
    </row>
    <row r="4" spans="2:9" x14ac:dyDescent="0.15">
      <c r="B4" s="29" t="s">
        <v>128</v>
      </c>
    </row>
    <row r="5" spans="2:9" x14ac:dyDescent="0.15">
      <c r="B5" s="29" t="s">
        <v>125</v>
      </c>
      <c r="E5" s="87">
        <v>44.8</v>
      </c>
      <c r="F5" s="88" t="s">
        <v>127</v>
      </c>
      <c r="G5" s="89"/>
      <c r="H5" s="29" t="s">
        <v>132</v>
      </c>
    </row>
    <row r="6" spans="2:9" x14ac:dyDescent="0.15">
      <c r="E6" s="90">
        <f>E5*1000/1000000</f>
        <v>4.48E-2</v>
      </c>
      <c r="F6" s="88" t="s">
        <v>134</v>
      </c>
      <c r="H6" s="91" t="s">
        <v>133</v>
      </c>
      <c r="I6" s="92"/>
    </row>
    <row r="7" spans="2:9" x14ac:dyDescent="0.15">
      <c r="B7" s="29" t="s">
        <v>129</v>
      </c>
    </row>
    <row r="74" spans="2:9" x14ac:dyDescent="0.15">
      <c r="B74" s="29" t="s">
        <v>126</v>
      </c>
    </row>
    <row r="76" spans="2:9" x14ac:dyDescent="0.15">
      <c r="B76" s="29" t="s">
        <v>125</v>
      </c>
      <c r="E76" s="93">
        <v>61600</v>
      </c>
      <c r="F76" s="88" t="s">
        <v>124</v>
      </c>
      <c r="H76" s="29" t="s">
        <v>132</v>
      </c>
    </row>
    <row r="77" spans="2:9" x14ac:dyDescent="0.15">
      <c r="E77" s="90">
        <f>E76/1000/1000</f>
        <v>6.1600000000000002E-2</v>
      </c>
      <c r="F77" s="94" t="s">
        <v>131</v>
      </c>
      <c r="G77" s="89"/>
      <c r="H77" s="91" t="s">
        <v>130</v>
      </c>
      <c r="I77" s="92"/>
    </row>
    <row r="78" spans="2:9" x14ac:dyDescent="0.15">
      <c r="B78" s="29" t="s">
        <v>123</v>
      </c>
    </row>
  </sheetData>
  <sheetProtection algorithmName="SHA-512" hashValue="g5//Yaox6m6JHNvO6/wHHpkr3DD/+48v7gmUMRecdLaKkm86wkm+TfQgCg2evjikKkcmGHnjcFrmHcoOFJmfjg==" saltValue="R7Md3+JYJRD9Ec4z/C7a1A==" spinCount="100000" sheet="1" objects="1" scenarios="1"/>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説明 </vt:lpstr>
      <vt:lpstr>コジェネ+吸収式冷凍機(リファレンス)_記入例</vt:lpstr>
      <vt:lpstr>コジェネ+吸収式冷凍機(リファレンス)_記入用</vt:lpstr>
      <vt:lpstr>コジェネ+吸収式冷凍機(BaU)_記入用</vt:lpstr>
      <vt:lpstr>燃料の排出係数(IPCC)</vt:lpstr>
      <vt:lpstr>'コジェネ+吸収式冷凍機(BaU)_記入用'!Print_Area</vt:lpstr>
      <vt:lpstr>'コジェネ+吸収式冷凍機(リファレンス)_記入用'!Print_Area</vt:lpstr>
      <vt:lpstr>'コジェネ+吸収式冷凍機(リファレンス)_記入例'!Print_Area</vt:lpstr>
      <vt:lpstr>'説明 '!Print_Area</vt:lpstr>
      <vt:lpstr>'燃料の排出係数(IPCC)'!Print_Area</vt:lpstr>
      <vt:lpstr>'コジェネ+吸収式冷凍機(BaU)_記入用'!Print_Titles</vt:lpstr>
      <vt:lpstr>'コジェネ+吸収式冷凍機(リファレンス)_記入用'!Print_Titles</vt:lpstr>
      <vt:lpstr>'コジェネ+吸収式冷凍機(リファレンス)_記入例'!Print_Titles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2022-04-05T02:27:16Z</dcterms:created>
  <dcterms:modified xsi:type="dcterms:W3CDTF">2026-04-08T01:50:46Z</dcterms:modified>
</cp:coreProperties>
</file>