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4547E64E-3E1A-4246-BD7D-9DC921A3F837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温水ボイラー_記入例" sheetId="10" r:id="rId1"/>
    <sheet name="温水ボイラー_記入用" sheetId="11" r:id="rId2"/>
    <sheet name="燃料の排出係数(IPCC)" sheetId="14" r:id="rId3"/>
  </sheets>
  <definedNames>
    <definedName name="_xlnm.Print_Area" localSheetId="1">温水ボイラー_記入用!$A$1:$P$79</definedName>
    <definedName name="_xlnm.Print_Area" localSheetId="0">温水ボイラー_記入例!$A$1:$P$79</definedName>
    <definedName name="_xlnm.Print_Area" localSheetId="2">'燃料の排出係数(IPCC)'!$A$1:$Y$141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0" l="1"/>
  <c r="C29" i="10"/>
  <c r="E77" i="14"/>
  <c r="E6" i="14"/>
  <c r="C15" i="10"/>
  <c r="C18" i="10" l="1"/>
  <c r="G63" i="11"/>
  <c r="G55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42" i="10"/>
  <c r="C41" i="10"/>
  <c r="E30" i="11" l="1"/>
  <c r="M30" i="11"/>
  <c r="N30" i="10"/>
  <c r="F30" i="10"/>
  <c r="J30" i="10"/>
  <c r="F30" i="1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M30" i="10"/>
  <c r="I30" i="10"/>
  <c r="K42" i="10"/>
  <c r="G42" i="10"/>
  <c r="E30" i="10"/>
  <c r="L30" i="10"/>
  <c r="H30" i="10"/>
  <c r="D30" i="10"/>
  <c r="O42" i="11" l="1"/>
  <c r="O64" i="11" s="1"/>
  <c r="O30" i="11"/>
  <c r="O56" i="11" s="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54" i="11" s="1"/>
  <c r="O53" i="11" s="1"/>
  <c r="O41" i="11"/>
  <c r="O62" i="11" s="1"/>
  <c r="O61" i="11" s="1"/>
  <c r="O46" i="11" l="1"/>
  <c r="L76" i="11" l="1"/>
  <c r="K76" i="11"/>
  <c r="E76" i="11"/>
  <c r="J76" i="11"/>
  <c r="D76" i="11"/>
  <c r="I76" i="11"/>
  <c r="C76" i="11"/>
  <c r="O76" i="11" s="1"/>
  <c r="O78" i="11" s="1"/>
  <c r="N76" i="11"/>
  <c r="H76" i="11"/>
  <c r="M76" i="11"/>
  <c r="G76" i="11"/>
  <c r="F76" i="11"/>
  <c r="G63" i="10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56" i="10" s="1"/>
  <c r="O42" i="10"/>
  <c r="O64" i="10" s="1"/>
  <c r="O41" i="10" l="1"/>
  <c r="O62" i="10" s="1"/>
  <c r="O61" i="10" s="1"/>
  <c r="O29" i="10"/>
  <c r="O54" i="10" s="1"/>
  <c r="O53" i="10" s="1"/>
  <c r="O46" i="10" l="1"/>
  <c r="G76" i="10" s="1"/>
  <c r="M76" i="10"/>
  <c r="H76" i="10"/>
  <c r="N76" i="10"/>
  <c r="I76" i="10"/>
  <c r="C76" i="10"/>
  <c r="D76" i="10"/>
  <c r="J76" i="10"/>
  <c r="E76" i="10"/>
  <c r="K76" i="10"/>
  <c r="F76" i="10"/>
  <c r="L76" i="10"/>
  <c r="O76" i="10" l="1"/>
  <c r="O78" i="10" s="1"/>
</calcChain>
</file>

<file path=xl/sharedStrings.xml><?xml version="1.0" encoding="utf-8"?>
<sst xmlns="http://schemas.openxmlformats.org/spreadsheetml/2006/main" count="390" uniqueCount="148">
  <si>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</si>
  <si>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</si>
  <si>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</si>
  <si>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</si>
  <si>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</si>
  <si>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</si>
  <si>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</si>
  <si>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</si>
  <si>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</si>
  <si>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</si>
  <si>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</si>
  <si>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</si>
  <si>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</si>
  <si>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</si>
  <si>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</si>
  <si>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</si>
  <si>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</si>
  <si>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</si>
  <si>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</si>
  <si>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</si>
  <si>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</si>
  <si>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</si>
  <si>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</si>
  <si>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</si>
  <si>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</si>
  <si>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</si>
  <si>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</si>
  <si>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</si>
  <si>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</si>
  <si>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</si>
  <si>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</si>
  <si>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</si>
  <si>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</si>
  <si>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</si>
  <si>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</si>
  <si>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</si>
  <si>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</si>
  <si>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</si>
  <si>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</si>
  <si>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</si>
  <si>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</si>
  <si>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</si>
  <si>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</si>
  <si>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</si>
  <si>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</si>
  <si>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</si>
  <si>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</si>
  <si>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</si>
  <si>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</si>
  <si>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</si>
  <si>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</si>
  <si>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</si>
  <si>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</si>
  <si>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</si>
  <si>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</si>
  <si>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</si>
  <si>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</si>
  <si>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</si>
  <si>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</si>
  <si>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</si>
  <si>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</si>
  <si>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</si>
  <si>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</si>
  <si>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</si>
  <si>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</si>
  <si>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</si>
  <si>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</si>
  <si>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</si>
  <si>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</si>
  <si>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</si>
  <si>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</si>
  <si>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</si>
  <si>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</si>
  <si>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</si>
  <si>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</si>
  <si>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</si>
  <si>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</si>
  <si>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</si>
  <si>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</si>
  <si>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</si>
  <si>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</si>
  <si>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</si>
  <si>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</si>
  <si>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</si>
  <si>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</si>
  <si>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</si>
  <si>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</si>
  <si>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</si>
  <si>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</si>
  <si>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</si>
  <si>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</si>
  <si>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</si>
  <si>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</si>
  <si>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</si>
  <si>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</si>
  <si>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</si>
  <si>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</si>
  <si>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</si>
  <si>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</si>
  <si>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</si>
  <si>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</si>
  <si>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</si>
  <si>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</si>
  <si>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</si>
  <si>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</si>
  <si>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</si>
  <si>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</si>
  <si>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</si>
  <si>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</si>
  <si>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</si>
  <si>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</si>
  <si>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</si>
  <si>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</si>
  <si>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</si>
  <si>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</si>
  <si>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</si>
  <si>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</si>
  <si>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</si>
  <si>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</si>
  <si>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</si>
  <si>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</si>
  <si>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</si>
  <si>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</si>
  <si>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</si>
  <si>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</si>
  <si>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</si>
  <si>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</si>
  <si>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</si>
  <si>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</si>
  <si>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</si>
  <si>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</si>
  <si>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</si>
  <si>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</si>
  <si>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</si>
  <si>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</si>
  <si>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</si>
  <si>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</si>
  <si>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</si>
  <si>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</si>
  <si>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</si>
  <si>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</si>
  <si>
    <t>月の燃料消費量</t>
    <rPh sb="0" eb="1">
      <t>ツキ</t>
    </rPh>
    <rPh sb="2" eb="4">
      <t>ネンリョウ</t>
    </rPh>
    <rPh sb="4" eb="6">
      <t>ショウヒ</t>
    </rPh>
    <rPh sb="6" eb="7">
      <t>リョウ</t>
    </rPh>
    <phoneticPr fontId="4"/>
  </si>
  <si>
    <t>月の消費電力量（MWh/月)</t>
    <rPh sb="0" eb="1">
      <t>ツキ</t>
    </rPh>
    <rPh sb="2" eb="4">
      <t>ショウヒ</t>
    </rPh>
    <rPh sb="4" eb="6">
      <t>デンリョク</t>
    </rPh>
    <rPh sb="6" eb="7">
      <t>リョウ</t>
    </rPh>
    <rPh sb="12" eb="13">
      <t>ツキ</t>
    </rPh>
    <phoneticPr fontId="4"/>
  </si>
  <si>
    <t>2024-2026JCM設備補助CO2排出削減量計算（温水ボイラー）※記入例</t>
  </si>
  <si>
    <t>2024-2026JCM設備補助CO2排出削減量計算（温水ボイラー）</t>
  </si>
  <si>
    <t>2024-2026JCM設備補助CO2排出削減量計算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</si>
  <si>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20XX年版○○国エネルギー省△△資料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</si>
  <si>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20XX年度JCM設備補助公募要領</t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</si>
</sst>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  <numFmt numFmtId="183" formatCode="#,##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177" fontId="3" fillId="0" borderId="9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180" fontId="3" fillId="0" borderId="0" xfId="1" applyNumberFormat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Border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Border="1">
      <alignment vertical="center"/>
    </xf>
    <xf numFmtId="0" fontId="3" fillId="0" borderId="1" xfId="1" applyFont="1" applyBorder="1" applyAlignment="1">
      <alignment vertical="center" shrinkToFit="1"/>
    </xf>
    <xf numFmtId="179" fontId="3" fillId="0" borderId="9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Border="1">
      <alignment vertical="center"/>
    </xf>
    <xf numFmtId="179" fontId="3" fillId="0" borderId="10" xfId="1" applyNumberFormat="1" applyFont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9" xfId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9" fontId="8" fillId="0" borderId="9" xfId="0" applyNumberFormat="1" applyFont="1" applyBorder="1" applyAlignment="1">
      <alignment horizontal="left" vertical="center" shrinkToFit="1"/>
    </xf>
    <xf numFmtId="179" fontId="0" fillId="0" borderId="9" xfId="0" applyNumberFormat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177" fontId="0" fillId="0" borderId="3" xfId="0" applyNumberFormat="1" applyBorder="1">
      <alignment vertical="center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38" fontId="8" fillId="2" borderId="11" xfId="2" applyFont="1" applyFill="1" applyBorder="1" applyAlignment="1">
      <alignment horizontal="left" vertical="center" shrinkToFit="1"/>
    </xf>
    <xf numFmtId="38" fontId="0" fillId="0" borderId="12" xfId="2" applyFont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CEBC58-0770-450A-82FC-3D46203A642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F6B6F122-9015-42E9-ACE0-7729E0708D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66D0165-D84F-41B0-9320-AD5766619DB9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374780C-3DA3-4294-9A2C-B292BBC0FE10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FB865F7-C51E-49A9-AD44-84C917AF1F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D8E95D2-BC60-4FD0-8EA0-A08DA1A3427C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57F3471-D1C7-42AC-BCE2-CAC4297FB023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6037385-29A3-423E-97A8-78F8F1370B0A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BCD44E6-932B-40D5-A529-781D2DD22B6D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1E4998E-E166-450B-BE05-F31897F93F6B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3AC90BF-C25D-427C-96BD-CD96301A8CC7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80F4F918-6613-4B51-9E6C-8536790BD4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4CF70915-A4D5-4B9A-8888-ACF6667AB1E8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85D4109-12C2-4D1D-8A87-DF9B2EA0D760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0207EAEB-131F-49D7-B684-87223AE31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035B2CF-9056-4B8C-AF72-33FE54872EE0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tabSelected="1" view="pageBreakPreview" zoomScaleNormal="85" zoomScaleSheetLayoutView="100" workbookViewId="0"/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9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9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9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9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9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9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9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9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9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9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9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9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9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9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9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9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9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9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9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9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9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9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9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9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9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9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9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9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9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9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9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9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9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9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9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9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9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9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9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9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9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9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9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9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9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9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9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9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9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9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9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9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9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9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9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9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9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9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9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9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9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9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9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9" style="4"/>
  </cols>
  <sheetData>
    <row r="2" spans="2:15" ht="13.9" customHeight="1" x14ac:dyDescent="0.15">
      <c r="B2" s="69" t="s">
        <v>143</v>
      </c>
    </row>
    <row r="4" spans="2:15" ht="13.9" customHeight="1" x14ac:dyDescent="0.15">
      <c r="B4" s="5" t="s">
        <v>7</v>
      </c>
      <c r="C4" s="123" t="s">
        <v>88</v>
      </c>
      <c r="D4" s="123"/>
      <c r="E4" s="123"/>
      <c r="F4" s="123"/>
      <c r="G4" s="123"/>
      <c r="H4" s="123"/>
      <c r="I4" s="123"/>
      <c r="J4" s="123"/>
      <c r="K4" s="26"/>
    </row>
    <row r="5" spans="2:15" ht="13.9" customHeight="1" x14ac:dyDescent="0.15">
      <c r="B5" s="120" t="s">
        <v>8</v>
      </c>
      <c r="C5" s="5" t="s">
        <v>9</v>
      </c>
      <c r="D5" s="123"/>
      <c r="E5" s="124"/>
      <c r="F5" s="124"/>
      <c r="G5" s="124"/>
      <c r="H5" s="124"/>
      <c r="I5" s="124"/>
      <c r="J5" s="124"/>
      <c r="K5" s="67"/>
      <c r="O5" s="36"/>
    </row>
    <row r="6" spans="2:15" ht="13.9" customHeight="1" x14ac:dyDescent="0.15">
      <c r="B6" s="121"/>
      <c r="C6" s="5" t="s">
        <v>10</v>
      </c>
      <c r="D6" s="125" t="s">
        <v>119</v>
      </c>
      <c r="E6" s="126"/>
      <c r="F6" s="127"/>
      <c r="G6" s="5" t="s">
        <v>11</v>
      </c>
      <c r="H6" s="125" t="s">
        <v>120</v>
      </c>
      <c r="I6" s="126"/>
      <c r="J6" s="127"/>
      <c r="K6" s="68"/>
      <c r="L6" s="36"/>
      <c r="M6" s="36"/>
      <c r="N6" s="36"/>
      <c r="O6" s="36"/>
    </row>
    <row r="7" spans="2:15" ht="13.9" customHeight="1" x14ac:dyDescent="0.15">
      <c r="B7" s="122"/>
      <c r="C7" s="5" t="s">
        <v>92</v>
      </c>
      <c r="D7" s="60">
        <v>120</v>
      </c>
      <c r="E7" s="49" t="s">
        <v>93</v>
      </c>
      <c r="F7" s="54"/>
      <c r="G7" s="59"/>
      <c r="H7" s="54"/>
      <c r="I7" s="54"/>
      <c r="J7" s="55"/>
      <c r="K7" s="68"/>
      <c r="L7" s="36"/>
      <c r="M7" s="36"/>
      <c r="N7" s="73"/>
      <c r="O7" s="74" t="s">
        <v>112</v>
      </c>
    </row>
    <row r="8" spans="2:15" ht="13.9" customHeight="1" x14ac:dyDescent="0.15">
      <c r="B8" s="6" t="s">
        <v>32</v>
      </c>
      <c r="C8" s="117" t="s">
        <v>83</v>
      </c>
      <c r="D8" s="118"/>
      <c r="E8" s="118"/>
      <c r="F8" s="118"/>
      <c r="G8" s="118"/>
      <c r="H8" s="118"/>
      <c r="I8" s="118"/>
      <c r="J8" s="119"/>
      <c r="K8" s="68"/>
      <c r="L8" s="36"/>
      <c r="M8" s="36"/>
      <c r="N8" s="75"/>
      <c r="O8" s="76" t="s">
        <v>113</v>
      </c>
    </row>
    <row r="9" spans="2:15" ht="13.9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</row>
    <row r="10" spans="2:15" ht="13.9" customHeight="1" x14ac:dyDescent="0.15">
      <c r="B10" s="11" t="s">
        <v>84</v>
      </c>
      <c r="C10" s="12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</row>
    <row r="11" spans="2:15" ht="13.9" customHeight="1" x14ac:dyDescent="0.15">
      <c r="B11" s="11"/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86" t="s">
        <v>94</v>
      </c>
    </row>
    <row r="12" spans="2:15" ht="13.9" customHeight="1" x14ac:dyDescent="0.15">
      <c r="B12" s="28" t="s">
        <v>33</v>
      </c>
      <c r="C12" s="78">
        <v>15</v>
      </c>
      <c r="D12" s="78">
        <v>15</v>
      </c>
      <c r="E12" s="78">
        <v>16</v>
      </c>
      <c r="F12" s="78">
        <v>18</v>
      </c>
      <c r="G12" s="78">
        <v>22</v>
      </c>
      <c r="H12" s="78">
        <v>24</v>
      </c>
      <c r="I12" s="78">
        <v>26</v>
      </c>
      <c r="J12" s="78">
        <v>26</v>
      </c>
      <c r="K12" s="78">
        <v>25</v>
      </c>
      <c r="L12" s="78">
        <v>24</v>
      </c>
      <c r="M12" s="78">
        <v>20</v>
      </c>
      <c r="N12" s="78">
        <v>18</v>
      </c>
      <c r="O12" s="86" t="s">
        <v>95</v>
      </c>
    </row>
    <row r="13" spans="2:15" ht="13.9" customHeight="1" x14ac:dyDescent="0.15">
      <c r="B13" s="28" t="s">
        <v>85</v>
      </c>
      <c r="C13" s="78">
        <v>60</v>
      </c>
      <c r="D13" s="78">
        <v>60</v>
      </c>
      <c r="E13" s="78">
        <v>60</v>
      </c>
      <c r="F13" s="78">
        <v>60</v>
      </c>
      <c r="G13" s="78">
        <v>60</v>
      </c>
      <c r="H13" s="78">
        <v>60</v>
      </c>
      <c r="I13" s="78">
        <v>60</v>
      </c>
      <c r="J13" s="78">
        <v>60</v>
      </c>
      <c r="K13" s="78">
        <v>65</v>
      </c>
      <c r="L13" s="78">
        <v>65</v>
      </c>
      <c r="M13" s="78">
        <v>65</v>
      </c>
      <c r="N13" s="78">
        <v>65</v>
      </c>
      <c r="O13" s="86" t="s">
        <v>96</v>
      </c>
    </row>
    <row r="14" spans="2:15" ht="13.9" customHeight="1" x14ac:dyDescent="0.15">
      <c r="B14" s="28" t="s">
        <v>86</v>
      </c>
      <c r="C14" s="78">
        <v>100</v>
      </c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78">
        <v>100</v>
      </c>
      <c r="N14" s="78">
        <v>100</v>
      </c>
      <c r="O14" s="16"/>
    </row>
    <row r="15" spans="2:15" ht="13.9" customHeight="1" x14ac:dyDescent="0.15">
      <c r="B15" s="28" t="s">
        <v>87</v>
      </c>
      <c r="C15" s="79">
        <f>ROUND((4.19*C14*(C13-C12)*60/1000),0)</f>
        <v>1131</v>
      </c>
      <c r="D15" s="79">
        <f t="shared" ref="D15:N15" si="0">ROUND((4.19*D14*(D13-D12)*60/1000),0)</f>
        <v>1131</v>
      </c>
      <c r="E15" s="79">
        <f t="shared" si="0"/>
        <v>1106</v>
      </c>
      <c r="F15" s="79">
        <f t="shared" si="0"/>
        <v>1056</v>
      </c>
      <c r="G15" s="79">
        <f t="shared" si="0"/>
        <v>955</v>
      </c>
      <c r="H15" s="79">
        <f t="shared" si="0"/>
        <v>905</v>
      </c>
      <c r="I15" s="79">
        <f t="shared" si="0"/>
        <v>855</v>
      </c>
      <c r="J15" s="79">
        <f t="shared" si="0"/>
        <v>855</v>
      </c>
      <c r="K15" s="79">
        <f t="shared" si="0"/>
        <v>1006</v>
      </c>
      <c r="L15" s="79">
        <f t="shared" si="0"/>
        <v>1031</v>
      </c>
      <c r="M15" s="79">
        <f t="shared" si="0"/>
        <v>1131</v>
      </c>
      <c r="N15" s="79">
        <f t="shared" si="0"/>
        <v>1182</v>
      </c>
      <c r="O15" s="27"/>
    </row>
    <row r="16" spans="2:15" ht="13.9" customHeight="1" x14ac:dyDescent="0.15">
      <c r="B16" s="28" t="s">
        <v>34</v>
      </c>
      <c r="C16" s="78">
        <v>10</v>
      </c>
      <c r="D16" s="78">
        <v>10</v>
      </c>
      <c r="E16" s="78">
        <v>10</v>
      </c>
      <c r="F16" s="78">
        <v>10</v>
      </c>
      <c r="G16" s="78">
        <v>10</v>
      </c>
      <c r="H16" s="78">
        <v>10</v>
      </c>
      <c r="I16" s="78">
        <v>10</v>
      </c>
      <c r="J16" s="78">
        <v>10</v>
      </c>
      <c r="K16" s="78">
        <v>10</v>
      </c>
      <c r="L16" s="78">
        <v>10</v>
      </c>
      <c r="M16" s="78">
        <v>10</v>
      </c>
      <c r="N16" s="78">
        <v>10</v>
      </c>
      <c r="O16" s="80"/>
    </row>
    <row r="17" spans="2:18" ht="13.9" customHeight="1" x14ac:dyDescent="0.15">
      <c r="B17" s="28" t="s">
        <v>35</v>
      </c>
      <c r="C17" s="77">
        <v>24</v>
      </c>
      <c r="D17" s="77">
        <v>22</v>
      </c>
      <c r="E17" s="77">
        <v>26</v>
      </c>
      <c r="F17" s="77">
        <v>26</v>
      </c>
      <c r="G17" s="77">
        <v>25</v>
      </c>
      <c r="H17" s="77">
        <v>20</v>
      </c>
      <c r="I17" s="77">
        <v>26</v>
      </c>
      <c r="J17" s="77">
        <v>26</v>
      </c>
      <c r="K17" s="77">
        <v>26</v>
      </c>
      <c r="L17" s="77">
        <v>26</v>
      </c>
      <c r="M17" s="77">
        <v>26</v>
      </c>
      <c r="N17" s="77">
        <v>25</v>
      </c>
      <c r="O17" s="87" t="s">
        <v>97</v>
      </c>
    </row>
    <row r="18" spans="2:18" ht="13.9" customHeight="1" x14ac:dyDescent="0.15">
      <c r="B18" s="28" t="s">
        <v>36</v>
      </c>
      <c r="C18" s="79">
        <f>C15*C16*C17</f>
        <v>271440</v>
      </c>
      <c r="D18" s="79">
        <f t="shared" ref="D18:N18" si="1">D15*D16*D17</f>
        <v>248820</v>
      </c>
      <c r="E18" s="79">
        <f t="shared" si="1"/>
        <v>287560</v>
      </c>
      <c r="F18" s="79">
        <f t="shared" si="1"/>
        <v>274560</v>
      </c>
      <c r="G18" s="79">
        <f t="shared" si="1"/>
        <v>238750</v>
      </c>
      <c r="H18" s="79">
        <f t="shared" si="1"/>
        <v>181000</v>
      </c>
      <c r="I18" s="79">
        <f t="shared" si="1"/>
        <v>222300</v>
      </c>
      <c r="J18" s="79">
        <f t="shared" si="1"/>
        <v>222300</v>
      </c>
      <c r="K18" s="79">
        <f t="shared" si="1"/>
        <v>261560</v>
      </c>
      <c r="L18" s="79">
        <f t="shared" si="1"/>
        <v>268060</v>
      </c>
      <c r="M18" s="79">
        <f t="shared" si="1"/>
        <v>294060</v>
      </c>
      <c r="N18" s="79">
        <f t="shared" si="1"/>
        <v>295500</v>
      </c>
      <c r="O18" s="81">
        <f>SUM(C18:N18)</f>
        <v>3065910</v>
      </c>
    </row>
    <row r="19" spans="2:18" ht="13.9" customHeight="1" x14ac:dyDescent="0.15"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</row>
    <row r="20" spans="2:18" ht="13.9" customHeight="1" x14ac:dyDescent="0.15">
      <c r="B20" s="21" t="s">
        <v>52</v>
      </c>
      <c r="C20" s="12"/>
      <c r="D20" s="13"/>
      <c r="E20" s="13"/>
      <c r="F20" s="13"/>
      <c r="G20" s="13"/>
      <c r="H20" s="42"/>
      <c r="I20" s="42"/>
      <c r="J20" s="42"/>
      <c r="K20" s="10"/>
      <c r="L20" s="10"/>
      <c r="M20" s="10"/>
      <c r="N20" s="10"/>
    </row>
    <row r="21" spans="2:18" ht="13.9" customHeight="1" x14ac:dyDescent="0.15">
      <c r="B21" s="128" t="s">
        <v>37</v>
      </c>
      <c r="C21" s="132" t="s">
        <v>38</v>
      </c>
      <c r="D21" s="133"/>
      <c r="E21" s="134" t="s">
        <v>41</v>
      </c>
      <c r="F21" s="135"/>
      <c r="G21" s="133"/>
      <c r="H21" s="136"/>
      <c r="I21" s="137"/>
      <c r="J21" s="56"/>
      <c r="K21" s="57"/>
    </row>
    <row r="22" spans="2:18" ht="13.9" customHeight="1" x14ac:dyDescent="0.15">
      <c r="B22" s="129"/>
      <c r="C22" s="138" t="s">
        <v>42</v>
      </c>
      <c r="D22" s="139"/>
      <c r="E22" s="134" t="s">
        <v>51</v>
      </c>
      <c r="F22" s="135"/>
      <c r="G22" s="133"/>
      <c r="H22" s="43"/>
      <c r="I22" s="44"/>
      <c r="J22" s="45"/>
      <c r="K22" s="46"/>
    </row>
    <row r="23" spans="2:18" ht="13.9" customHeight="1" x14ac:dyDescent="0.15">
      <c r="B23" s="130"/>
      <c r="C23" s="132" t="s">
        <v>90</v>
      </c>
      <c r="D23" s="133"/>
      <c r="E23" s="78">
        <v>500</v>
      </c>
      <c r="F23" s="29" t="s">
        <v>91</v>
      </c>
      <c r="G23" s="29"/>
      <c r="H23" s="49" t="s">
        <v>45</v>
      </c>
      <c r="I23" s="50"/>
      <c r="J23" s="142" t="s">
        <v>48</v>
      </c>
      <c r="K23" s="133"/>
    </row>
    <row r="24" spans="2:18" ht="13.9" customHeight="1" x14ac:dyDescent="0.15">
      <c r="B24" s="130"/>
      <c r="C24" s="132" t="s">
        <v>39</v>
      </c>
      <c r="D24" s="133"/>
      <c r="E24" s="77">
        <v>90</v>
      </c>
      <c r="F24" s="30" t="s">
        <v>40</v>
      </c>
      <c r="G24" s="30"/>
      <c r="H24" s="143" t="s">
        <v>46</v>
      </c>
      <c r="I24" s="144"/>
      <c r="J24" s="145">
        <v>33948</v>
      </c>
      <c r="K24" s="146"/>
      <c r="L24" s="58" t="s">
        <v>47</v>
      </c>
      <c r="M24" s="155" t="s">
        <v>121</v>
      </c>
      <c r="N24" s="155"/>
    </row>
    <row r="25" spans="2:18" ht="13.9" customHeight="1" x14ac:dyDescent="0.15">
      <c r="B25" s="131"/>
      <c r="C25" s="143" t="s">
        <v>43</v>
      </c>
      <c r="D25" s="144"/>
      <c r="E25" s="83">
        <v>5</v>
      </c>
      <c r="F25" s="4" t="s">
        <v>44</v>
      </c>
      <c r="H25" s="143" t="s">
        <v>111</v>
      </c>
      <c r="I25" s="144"/>
      <c r="J25" s="142" t="s">
        <v>146</v>
      </c>
      <c r="K25" s="148"/>
      <c r="L25" s="149"/>
      <c r="M25" s="149"/>
      <c r="N25" s="144"/>
    </row>
    <row r="26" spans="2:18" ht="13.9" customHeight="1" x14ac:dyDescent="0.15">
      <c r="B26" s="36"/>
      <c r="C26" s="143" t="s">
        <v>50</v>
      </c>
      <c r="D26" s="144"/>
      <c r="E26" s="84">
        <v>3</v>
      </c>
      <c r="F26" s="22"/>
      <c r="G26" s="22"/>
      <c r="H26" s="37"/>
      <c r="I26" s="38"/>
      <c r="J26" s="39"/>
      <c r="K26" s="40"/>
      <c r="Q26" s="108" t="s">
        <v>126</v>
      </c>
    </row>
    <row r="27" spans="2:18" ht="13.9" customHeight="1" x14ac:dyDescent="0.15">
      <c r="B27" s="16"/>
      <c r="C27" s="150"/>
      <c r="D27" s="151"/>
      <c r="E27" s="32"/>
      <c r="F27" s="16"/>
      <c r="G27" s="152"/>
      <c r="H27" s="153"/>
      <c r="I27" s="33"/>
      <c r="J27" s="152"/>
      <c r="K27" s="154"/>
      <c r="L27" s="23"/>
      <c r="M27" s="16"/>
      <c r="N27" s="16"/>
    </row>
    <row r="28" spans="2:18" ht="13.9" customHeight="1" x14ac:dyDescent="0.15">
      <c r="B28" s="16"/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16</v>
      </c>
      <c r="H28" s="14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4" t="s">
        <v>22</v>
      </c>
      <c r="N28" s="14" t="s">
        <v>23</v>
      </c>
      <c r="O28" s="24" t="s">
        <v>24</v>
      </c>
    </row>
    <row r="29" spans="2:18" ht="13.9" customHeight="1" x14ac:dyDescent="0.15">
      <c r="B29" s="17" t="s">
        <v>141</v>
      </c>
      <c r="C29" s="79">
        <f>ROUND((C18/($E$24/100*$J$24/1000)),0)</f>
        <v>8884</v>
      </c>
      <c r="D29" s="79">
        <f t="shared" ref="D29:N29" si="2">ROUND((D18/($E$24/100*$J$24/1000)),0)</f>
        <v>8144</v>
      </c>
      <c r="E29" s="79">
        <f t="shared" si="2"/>
        <v>9412</v>
      </c>
      <c r="F29" s="79">
        <f t="shared" si="2"/>
        <v>8986</v>
      </c>
      <c r="G29" s="79">
        <f t="shared" si="2"/>
        <v>7814</v>
      </c>
      <c r="H29" s="79">
        <f t="shared" si="2"/>
        <v>5924</v>
      </c>
      <c r="I29" s="79">
        <f t="shared" si="2"/>
        <v>7276</v>
      </c>
      <c r="J29" s="79">
        <f t="shared" si="2"/>
        <v>7276</v>
      </c>
      <c r="K29" s="79">
        <f t="shared" si="2"/>
        <v>8561</v>
      </c>
      <c r="L29" s="79">
        <f t="shared" si="2"/>
        <v>8774</v>
      </c>
      <c r="M29" s="79">
        <f t="shared" si="2"/>
        <v>9625</v>
      </c>
      <c r="N29" s="79">
        <f t="shared" si="2"/>
        <v>9672</v>
      </c>
      <c r="O29" s="81">
        <f>SUM(C29:N29)</f>
        <v>100348</v>
      </c>
      <c r="P29" s="34" t="s">
        <v>75</v>
      </c>
      <c r="Q29" s="155" t="s">
        <v>121</v>
      </c>
      <c r="R29" s="155"/>
    </row>
    <row r="30" spans="2:18" ht="13.9" customHeight="1" x14ac:dyDescent="0.15">
      <c r="B30" s="17" t="s">
        <v>142</v>
      </c>
      <c r="C30" s="70">
        <f>ROUND(((C15/($E$23*$E$26))*$E$25*$E$26*C16*C17/1000),2)</f>
        <v>2.71</v>
      </c>
      <c r="D30" s="70">
        <f t="shared" ref="D30:N30" si="3">ROUND(((D15/($E$23*$E$26))*$E$25*$E$26*D16*D17/1000),2)</f>
        <v>2.4900000000000002</v>
      </c>
      <c r="E30" s="70">
        <f t="shared" si="3"/>
        <v>2.88</v>
      </c>
      <c r="F30" s="70">
        <f t="shared" si="3"/>
        <v>2.75</v>
      </c>
      <c r="G30" s="70">
        <f t="shared" si="3"/>
        <v>2.39</v>
      </c>
      <c r="H30" s="70">
        <f t="shared" si="3"/>
        <v>1.81</v>
      </c>
      <c r="I30" s="70">
        <f t="shared" si="3"/>
        <v>2.2200000000000002</v>
      </c>
      <c r="J30" s="70">
        <f t="shared" si="3"/>
        <v>2.2200000000000002</v>
      </c>
      <c r="K30" s="70">
        <f t="shared" si="3"/>
        <v>2.62</v>
      </c>
      <c r="L30" s="70">
        <f t="shared" si="3"/>
        <v>2.68</v>
      </c>
      <c r="M30" s="70">
        <f t="shared" si="3"/>
        <v>2.94</v>
      </c>
      <c r="N30" s="70">
        <f t="shared" si="3"/>
        <v>2.96</v>
      </c>
      <c r="O30" s="71">
        <f>SUM(C30:N30)</f>
        <v>30.67</v>
      </c>
      <c r="P30" s="4" t="s">
        <v>76</v>
      </c>
    </row>
    <row r="31" spans="2:18" ht="13.9" customHeight="1" x14ac:dyDescent="0.15">
      <c r="B31" s="18"/>
      <c r="C31" s="4" t="s">
        <v>89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5"/>
    </row>
    <row r="32" spans="2:18" ht="13.9" customHeight="1" x14ac:dyDescent="0.15">
      <c r="B32" s="47" t="s">
        <v>53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8" ht="13.9" customHeight="1" x14ac:dyDescent="0.15">
      <c r="B33" s="128" t="s">
        <v>54</v>
      </c>
      <c r="C33" s="132" t="s">
        <v>38</v>
      </c>
      <c r="D33" s="133"/>
      <c r="E33" s="134" t="s">
        <v>55</v>
      </c>
      <c r="F33" s="135"/>
      <c r="G33" s="133"/>
      <c r="H33" s="136"/>
      <c r="I33" s="137"/>
      <c r="J33" s="140"/>
      <c r="K33" s="141"/>
    </row>
    <row r="34" spans="2:18" ht="13.9" customHeight="1" x14ac:dyDescent="0.15">
      <c r="B34" s="129"/>
      <c r="C34" s="138" t="s">
        <v>42</v>
      </c>
      <c r="D34" s="139"/>
      <c r="E34" s="134" t="s">
        <v>56</v>
      </c>
      <c r="F34" s="135"/>
      <c r="G34" s="133"/>
      <c r="H34" s="43"/>
      <c r="I34" s="44"/>
      <c r="J34" s="45"/>
      <c r="K34" s="46"/>
    </row>
    <row r="35" spans="2:18" ht="13.9" customHeight="1" x14ac:dyDescent="0.15">
      <c r="B35" s="130"/>
      <c r="C35" s="132" t="s">
        <v>90</v>
      </c>
      <c r="D35" s="133"/>
      <c r="E35" s="15">
        <v>400</v>
      </c>
      <c r="F35" s="29" t="s">
        <v>91</v>
      </c>
      <c r="G35" s="29"/>
      <c r="H35" s="49" t="s">
        <v>45</v>
      </c>
      <c r="I35" s="50"/>
      <c r="J35" s="142" t="s">
        <v>57</v>
      </c>
      <c r="K35" s="133"/>
    </row>
    <row r="36" spans="2:18" ht="13.9" customHeight="1" x14ac:dyDescent="0.15">
      <c r="B36" s="130"/>
      <c r="C36" s="132" t="s">
        <v>39</v>
      </c>
      <c r="D36" s="133"/>
      <c r="E36" s="15">
        <v>97</v>
      </c>
      <c r="F36" s="30" t="s">
        <v>40</v>
      </c>
      <c r="G36" s="30"/>
      <c r="H36" s="143" t="s">
        <v>46</v>
      </c>
      <c r="I36" s="144"/>
      <c r="J36" s="145">
        <v>39681</v>
      </c>
      <c r="K36" s="146"/>
      <c r="L36" s="58" t="s">
        <v>73</v>
      </c>
      <c r="M36" s="155" t="s">
        <v>121</v>
      </c>
      <c r="N36" s="155"/>
    </row>
    <row r="37" spans="2:18" ht="13.9" customHeight="1" x14ac:dyDescent="0.15">
      <c r="B37" s="131"/>
      <c r="C37" s="143" t="s">
        <v>43</v>
      </c>
      <c r="D37" s="144"/>
      <c r="E37" s="41">
        <v>4</v>
      </c>
      <c r="F37" s="4" t="s">
        <v>44</v>
      </c>
      <c r="H37" s="143" t="s">
        <v>111</v>
      </c>
      <c r="I37" s="144"/>
      <c r="J37" s="142" t="s">
        <v>146</v>
      </c>
      <c r="K37" s="148"/>
      <c r="L37" s="149"/>
      <c r="M37" s="149"/>
      <c r="N37" s="144"/>
    </row>
    <row r="38" spans="2:18" ht="13.9" customHeight="1" x14ac:dyDescent="0.15">
      <c r="B38" s="36"/>
      <c r="C38" s="143" t="s">
        <v>50</v>
      </c>
      <c r="D38" s="144"/>
      <c r="E38" s="31">
        <v>3</v>
      </c>
      <c r="F38" s="22"/>
      <c r="G38" s="22"/>
      <c r="H38" s="37"/>
      <c r="I38" s="38"/>
      <c r="J38" s="39"/>
      <c r="K38" s="40"/>
      <c r="Q38" s="108" t="s">
        <v>127</v>
      </c>
    </row>
    <row r="39" spans="2:18" ht="13.9" customHeight="1" x14ac:dyDescent="0.15">
      <c r="B39" s="16"/>
      <c r="C39" s="150"/>
      <c r="D39" s="151"/>
      <c r="E39" s="32"/>
      <c r="F39" s="16"/>
      <c r="G39" s="152"/>
      <c r="H39" s="153"/>
      <c r="I39" s="33"/>
      <c r="J39" s="152"/>
      <c r="K39" s="154"/>
      <c r="L39" s="23"/>
      <c r="M39" s="16"/>
      <c r="N39" s="16"/>
    </row>
    <row r="40" spans="2:18" ht="13.9" customHeight="1" x14ac:dyDescent="0.15">
      <c r="B40" s="16"/>
      <c r="C40" s="14" t="s">
        <v>12</v>
      </c>
      <c r="D40" s="14" t="s">
        <v>13</v>
      </c>
      <c r="E40" s="14" t="s">
        <v>14</v>
      </c>
      <c r="F40" s="14" t="s">
        <v>15</v>
      </c>
      <c r="G40" s="14" t="s">
        <v>16</v>
      </c>
      <c r="H40" s="14" t="s">
        <v>17</v>
      </c>
      <c r="I40" s="14" t="s">
        <v>18</v>
      </c>
      <c r="J40" s="14" t="s">
        <v>19</v>
      </c>
      <c r="K40" s="14" t="s">
        <v>20</v>
      </c>
      <c r="L40" s="14" t="s">
        <v>21</v>
      </c>
      <c r="M40" s="14" t="s">
        <v>22</v>
      </c>
      <c r="N40" s="14" t="s">
        <v>23</v>
      </c>
      <c r="O40" s="24" t="s">
        <v>24</v>
      </c>
    </row>
    <row r="41" spans="2:18" ht="13.9" customHeight="1" x14ac:dyDescent="0.15">
      <c r="B41" s="17" t="s">
        <v>141</v>
      </c>
      <c r="C41" s="79">
        <f>ROUND((C18/($E$36/100*$J$36/1000)),0)</f>
        <v>7052</v>
      </c>
      <c r="D41" s="79">
        <f t="shared" ref="D41:N41" si="4">ROUND((D18/($E$36/100*$J$36/1000)),0)</f>
        <v>6464</v>
      </c>
      <c r="E41" s="79">
        <f t="shared" si="4"/>
        <v>7471</v>
      </c>
      <c r="F41" s="79">
        <f t="shared" si="4"/>
        <v>7133</v>
      </c>
      <c r="G41" s="79">
        <f t="shared" si="4"/>
        <v>6203</v>
      </c>
      <c r="H41" s="79">
        <f t="shared" si="4"/>
        <v>4702</v>
      </c>
      <c r="I41" s="79">
        <f t="shared" si="4"/>
        <v>5775</v>
      </c>
      <c r="J41" s="79">
        <f t="shared" si="4"/>
        <v>5775</v>
      </c>
      <c r="K41" s="79">
        <f t="shared" si="4"/>
        <v>6795</v>
      </c>
      <c r="L41" s="79">
        <f t="shared" si="4"/>
        <v>6964</v>
      </c>
      <c r="M41" s="79">
        <f t="shared" si="4"/>
        <v>7640</v>
      </c>
      <c r="N41" s="79">
        <f t="shared" si="4"/>
        <v>7677</v>
      </c>
      <c r="O41" s="81">
        <f>SUM(C41:N41)</f>
        <v>79651</v>
      </c>
      <c r="P41" s="34" t="s">
        <v>74</v>
      </c>
      <c r="Q41" s="155" t="s">
        <v>121</v>
      </c>
      <c r="R41" s="155"/>
    </row>
    <row r="42" spans="2:18" ht="13.9" customHeight="1" x14ac:dyDescent="0.15">
      <c r="B42" s="17" t="s">
        <v>142</v>
      </c>
      <c r="C42" s="82">
        <f>ROUND(((C15/($E$35*$E$38))*$E$37*$E$38*C16*C17/1000),2)</f>
        <v>2.71</v>
      </c>
      <c r="D42" s="82">
        <f t="shared" ref="D42:N42" si="5">ROUND(((D15/($E$35*$E$38))*$E$37*$E$38*D16*D17/1000),2)</f>
        <v>2.4900000000000002</v>
      </c>
      <c r="E42" s="82">
        <f t="shared" si="5"/>
        <v>2.88</v>
      </c>
      <c r="F42" s="82">
        <f t="shared" si="5"/>
        <v>2.75</v>
      </c>
      <c r="G42" s="82">
        <f t="shared" si="5"/>
        <v>2.39</v>
      </c>
      <c r="H42" s="82">
        <f t="shared" si="5"/>
        <v>1.81</v>
      </c>
      <c r="I42" s="82">
        <f t="shared" si="5"/>
        <v>2.2200000000000002</v>
      </c>
      <c r="J42" s="82">
        <f t="shared" si="5"/>
        <v>2.2200000000000002</v>
      </c>
      <c r="K42" s="82">
        <f t="shared" si="5"/>
        <v>2.62</v>
      </c>
      <c r="L42" s="82">
        <f t="shared" si="5"/>
        <v>2.68</v>
      </c>
      <c r="M42" s="82">
        <f t="shared" si="5"/>
        <v>2.94</v>
      </c>
      <c r="N42" s="82">
        <f t="shared" si="5"/>
        <v>2.96</v>
      </c>
      <c r="O42" s="85">
        <f>SUM(C42:N42)</f>
        <v>30.67</v>
      </c>
      <c r="P42" s="4" t="s">
        <v>77</v>
      </c>
    </row>
    <row r="43" spans="2:18" ht="13.9" customHeight="1" x14ac:dyDescent="0.15">
      <c r="C43" s="4" t="s">
        <v>89</v>
      </c>
    </row>
    <row r="45" spans="2:18" ht="13.9" customHeight="1" x14ac:dyDescent="0.15">
      <c r="B45" s="88" t="s">
        <v>114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07">
        <f>ROUNDDOWN(O53-O61,0)</f>
        <v>82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" customHeight="1" x14ac:dyDescent="0.15">
      <c r="B51" s="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3.9" customHeight="1" x14ac:dyDescent="0.15">
      <c r="B52" t="s">
        <v>4</v>
      </c>
      <c r="C52"/>
      <c r="D52" s="106" t="s">
        <v>79</v>
      </c>
      <c r="E52" s="52"/>
      <c r="F52" s="52"/>
      <c r="G52" s="52"/>
      <c r="H52" s="61"/>
      <c r="I52" s="52" t="s">
        <v>66</v>
      </c>
      <c r="J52" s="52"/>
      <c r="K52" s="52" t="s">
        <v>67</v>
      </c>
      <c r="L52" s="52"/>
      <c r="M52"/>
      <c r="N52"/>
      <c r="O52"/>
    </row>
    <row r="53" spans="2:15" ht="13.9" customHeight="1" x14ac:dyDescent="0.15">
      <c r="B53"/>
      <c r="C53" t="s">
        <v>64</v>
      </c>
      <c r="D53"/>
      <c r="E53"/>
      <c r="F53" t="s">
        <v>1</v>
      </c>
      <c r="G53"/>
      <c r="H53"/>
      <c r="I53"/>
      <c r="J53"/>
      <c r="K53"/>
      <c r="L53"/>
      <c r="M53"/>
      <c r="N53"/>
      <c r="O53" s="72">
        <f>(O54*H55+O56*H57)</f>
        <v>276.67512799999997</v>
      </c>
    </row>
    <row r="54" spans="2:15" ht="13.9" customHeight="1" x14ac:dyDescent="0.15">
      <c r="B54" s="1" t="s">
        <v>63</v>
      </c>
      <c r="C54" t="s">
        <v>58</v>
      </c>
      <c r="D54"/>
      <c r="E54"/>
      <c r="F54"/>
      <c r="G54"/>
      <c r="H54" s="51" t="s">
        <v>82</v>
      </c>
      <c r="I54" t="s">
        <v>78</v>
      </c>
      <c r="J54" s="155" t="s">
        <v>121</v>
      </c>
      <c r="K54" s="155"/>
      <c r="L54"/>
      <c r="M54"/>
      <c r="N54"/>
      <c r="O54" s="72">
        <f>(O29/1000)</f>
        <v>100.348</v>
      </c>
    </row>
    <row r="55" spans="2:15" ht="13.9" customHeight="1" x14ac:dyDescent="0.15">
      <c r="B55" s="1" t="s">
        <v>62</v>
      </c>
      <c r="C55" t="s">
        <v>59</v>
      </c>
      <c r="D55"/>
      <c r="E55"/>
      <c r="F55" s="53" t="s">
        <v>80</v>
      </c>
      <c r="G55" s="95" t="str">
        <f>H54</f>
        <v>Kl</v>
      </c>
      <c r="H55" s="2">
        <v>2.5859999999999999</v>
      </c>
      <c r="I55" s="1" t="s">
        <v>110</v>
      </c>
      <c r="J55" s="147" t="s">
        <v>146</v>
      </c>
      <c r="K55" s="135"/>
      <c r="L55" s="135"/>
      <c r="M55" s="133"/>
      <c r="N55"/>
      <c r="O55" s="48"/>
    </row>
    <row r="56" spans="2:15" ht="13.9" customHeight="1" x14ac:dyDescent="0.15">
      <c r="B56" s="1" t="s">
        <v>65</v>
      </c>
      <c r="C56" t="s">
        <v>60</v>
      </c>
      <c r="D56"/>
      <c r="E56"/>
      <c r="F56"/>
      <c r="G56"/>
      <c r="H56" t="s">
        <v>29</v>
      </c>
      <c r="I56"/>
      <c r="J56"/>
      <c r="K56"/>
      <c r="L56"/>
      <c r="M56"/>
      <c r="N56"/>
      <c r="O56" s="72">
        <f>O30</f>
        <v>30.67</v>
      </c>
    </row>
    <row r="57" spans="2:15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110</v>
      </c>
      <c r="J57" s="147" t="s">
        <v>147</v>
      </c>
      <c r="K57" s="135"/>
      <c r="L57" s="135"/>
      <c r="M57" s="133"/>
      <c r="N57" s="1"/>
      <c r="O57"/>
    </row>
    <row r="58" spans="2:15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" customHeight="1" x14ac:dyDescent="0.15">
      <c r="B60" t="s">
        <v>6</v>
      </c>
      <c r="C60"/>
      <c r="D60" s="106" t="s">
        <v>79</v>
      </c>
      <c r="E60" s="52"/>
      <c r="F60" s="52"/>
      <c r="G60" s="52"/>
      <c r="H60" s="61"/>
      <c r="I60" s="52" t="s">
        <v>66</v>
      </c>
      <c r="J60" s="52"/>
      <c r="K60" s="52" t="s">
        <v>67</v>
      </c>
      <c r="L60" s="52"/>
      <c r="M60"/>
      <c r="N60"/>
      <c r="O60"/>
    </row>
    <row r="61" spans="2:15" ht="13.9" customHeight="1" x14ac:dyDescent="0.15">
      <c r="B61"/>
      <c r="C61" t="s">
        <v>70</v>
      </c>
      <c r="D61"/>
      <c r="E61"/>
      <c r="F61" t="s">
        <v>1</v>
      </c>
      <c r="G61"/>
      <c r="H61"/>
      <c r="I61"/>
      <c r="J61"/>
      <c r="K61"/>
      <c r="L61"/>
      <c r="M61"/>
      <c r="N61"/>
      <c r="O61" s="72">
        <f>(O62*H63+O64*H65)</f>
        <v>193.8809435</v>
      </c>
    </row>
    <row r="62" spans="2:15" ht="13.9" customHeight="1" x14ac:dyDescent="0.15">
      <c r="B62" s="1" t="s">
        <v>68</v>
      </c>
      <c r="C62" t="s">
        <v>61</v>
      </c>
      <c r="D62"/>
      <c r="E62"/>
      <c r="F62"/>
      <c r="G62"/>
      <c r="H62" s="51" t="s">
        <v>81</v>
      </c>
      <c r="I62" t="s">
        <v>78</v>
      </c>
      <c r="J62" s="155" t="s">
        <v>121</v>
      </c>
      <c r="K62" s="155"/>
      <c r="L62"/>
      <c r="M62"/>
      <c r="N62"/>
      <c r="O62" s="72">
        <f>(O41/1000)</f>
        <v>79.650999999999996</v>
      </c>
    </row>
    <row r="63" spans="2:15" ht="13.9" customHeight="1" x14ac:dyDescent="0.15">
      <c r="B63" s="1" t="s">
        <v>69</v>
      </c>
      <c r="C63" t="s">
        <v>59</v>
      </c>
      <c r="D63"/>
      <c r="E63"/>
      <c r="F63" s="53" t="s">
        <v>80</v>
      </c>
      <c r="G63" s="95" t="str">
        <f>H62</f>
        <v>千Nm3</v>
      </c>
      <c r="H63" s="2">
        <v>2.2185000000000001</v>
      </c>
      <c r="I63" s="1" t="s">
        <v>110</v>
      </c>
      <c r="J63" s="147" t="s">
        <v>146</v>
      </c>
      <c r="K63" s="135"/>
      <c r="L63" s="135"/>
      <c r="M63" s="133"/>
      <c r="N63"/>
      <c r="O63" s="48"/>
    </row>
    <row r="64" spans="2:15" ht="13.9" customHeight="1" x14ac:dyDescent="0.15">
      <c r="B64" s="1" t="s">
        <v>71</v>
      </c>
      <c r="C64" t="s">
        <v>72</v>
      </c>
      <c r="D64"/>
      <c r="E64"/>
      <c r="F64"/>
      <c r="G64"/>
      <c r="H64" t="s">
        <v>29</v>
      </c>
      <c r="I64"/>
      <c r="J64"/>
      <c r="K64"/>
      <c r="L64"/>
      <c r="M64"/>
      <c r="N64"/>
      <c r="O64" s="72">
        <f>O42</f>
        <v>30.67</v>
      </c>
    </row>
    <row r="65" spans="2:16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110</v>
      </c>
      <c r="J65" s="147" t="s">
        <v>147</v>
      </c>
      <c r="K65" s="135"/>
      <c r="L65" s="135"/>
      <c r="M65" s="133"/>
      <c r="N65" s="1"/>
      <c r="O65" s="3"/>
      <c r="P65"/>
    </row>
    <row r="66" spans="2:16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" customHeight="1" x14ac:dyDescent="0.15">
      <c r="B67" s="88" t="s">
        <v>115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" customHeight="1" x14ac:dyDescent="0.15">
      <c r="B68" s="8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" customHeight="1" x14ac:dyDescent="0.15">
      <c r="B69" s="8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" customHeight="1" x14ac:dyDescent="0.15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/>
    </row>
    <row r="71" spans="2:16" ht="13.9" customHeight="1" x14ac:dyDescent="0.1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/>
    </row>
    <row r="72" spans="2:16" ht="13.9" customHeigh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/>
    </row>
    <row r="73" spans="2:16" ht="13.9" customHeight="1" x14ac:dyDescent="0.15">
      <c r="B73" s="91" t="s">
        <v>107</v>
      </c>
      <c r="C73" s="99">
        <v>8</v>
      </c>
      <c r="D73" s="62" t="s">
        <v>108</v>
      </c>
      <c r="J73" s="105" t="s">
        <v>118</v>
      </c>
      <c r="M73"/>
      <c r="N73"/>
      <c r="O73"/>
      <c r="P73"/>
    </row>
    <row r="74" spans="2:16" ht="13.9" customHeight="1" x14ac:dyDescent="0.15">
      <c r="B74" s="92" t="s">
        <v>108</v>
      </c>
      <c r="C74" s="63" t="s">
        <v>98</v>
      </c>
      <c r="D74" s="63" t="s">
        <v>99</v>
      </c>
      <c r="E74" s="63" t="s">
        <v>100</v>
      </c>
      <c r="F74" s="63" t="s">
        <v>101</v>
      </c>
      <c r="G74" s="63" t="s">
        <v>102</v>
      </c>
      <c r="H74" s="63" t="s">
        <v>103</v>
      </c>
      <c r="I74" s="63" t="s">
        <v>104</v>
      </c>
      <c r="J74" s="63" t="s">
        <v>105</v>
      </c>
      <c r="K74" s="63"/>
      <c r="L74" s="63"/>
      <c r="M74" s="63"/>
      <c r="N74" s="63"/>
      <c r="O74" s="103" t="s">
        <v>109</v>
      </c>
    </row>
    <row r="75" spans="2:16" ht="13.9" customHeight="1" x14ac:dyDescent="0.15">
      <c r="B75" s="93" t="s">
        <v>97</v>
      </c>
      <c r="C75" s="89">
        <v>2130717</v>
      </c>
      <c r="D75" s="89">
        <v>2750877</v>
      </c>
      <c r="E75" s="89">
        <v>2856382</v>
      </c>
      <c r="F75" s="89">
        <v>3065823</v>
      </c>
      <c r="G75" s="89">
        <v>3065823</v>
      </c>
      <c r="H75" s="89">
        <v>3065823</v>
      </c>
      <c r="I75" s="89">
        <v>3065823</v>
      </c>
      <c r="J75" s="89">
        <v>3065823</v>
      </c>
      <c r="K75" s="89"/>
      <c r="L75" s="89"/>
      <c r="M75" s="89"/>
      <c r="N75" s="89"/>
      <c r="O75" s="104"/>
      <c r="P75"/>
    </row>
    <row r="76" spans="2:16" ht="13.9" customHeight="1" x14ac:dyDescent="0.15">
      <c r="B76" s="94" t="s">
        <v>106</v>
      </c>
      <c r="C76" s="90">
        <f>ROUNDDOWN(($O$46*C75/$O$18),0)</f>
        <v>56</v>
      </c>
      <c r="D76" s="90">
        <f t="shared" ref="D76:N76" si="6">ROUNDDOWN(($O$46*D75/$O$18),0)</f>
        <v>73</v>
      </c>
      <c r="E76" s="90">
        <f t="shared" si="6"/>
        <v>76</v>
      </c>
      <c r="F76" s="90">
        <f t="shared" si="6"/>
        <v>81</v>
      </c>
      <c r="G76" s="90">
        <f t="shared" si="6"/>
        <v>81</v>
      </c>
      <c r="H76" s="90">
        <f t="shared" si="6"/>
        <v>81</v>
      </c>
      <c r="I76" s="90">
        <f t="shared" si="6"/>
        <v>81</v>
      </c>
      <c r="J76" s="90">
        <f t="shared" si="6"/>
        <v>81</v>
      </c>
      <c r="K76" s="90">
        <f t="shared" si="6"/>
        <v>0</v>
      </c>
      <c r="L76" s="90">
        <f t="shared" si="6"/>
        <v>0</v>
      </c>
      <c r="M76" s="90">
        <f t="shared" si="6"/>
        <v>0</v>
      </c>
      <c r="N76" s="90">
        <f t="shared" si="6"/>
        <v>0</v>
      </c>
      <c r="O76" s="90">
        <f>SUM(C76:N76)</f>
        <v>610</v>
      </c>
      <c r="P76"/>
    </row>
    <row r="77" spans="2:16" ht="13.9" customHeight="1" x14ac:dyDescent="0.15">
      <c r="B77"/>
      <c r="C77" s="96"/>
      <c r="D77" s="96"/>
      <c r="E77" s="96"/>
      <c r="F77" s="96"/>
      <c r="G77" s="96"/>
      <c r="H77" s="96"/>
      <c r="I77" s="96"/>
      <c r="J77" s="96"/>
      <c r="K77" s="96"/>
      <c r="L77" s="80"/>
      <c r="M77" s="97"/>
      <c r="N77" s="98"/>
      <c r="O77" s="98"/>
      <c r="P77"/>
    </row>
    <row r="78" spans="2:16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00">
        <f>ROUNDDOWN(O76/C73,0)</f>
        <v>76</v>
      </c>
      <c r="P78" s="101" t="s">
        <v>116</v>
      </c>
    </row>
    <row r="79" spans="2:16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02" t="s">
        <v>117</v>
      </c>
      <c r="P79"/>
    </row>
    <row r="80" spans="2:16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Q41:R41"/>
    <mergeCell ref="Q29:R29"/>
    <mergeCell ref="J54:K54"/>
    <mergeCell ref="J62:K62"/>
    <mergeCell ref="M24:N24"/>
    <mergeCell ref="M36:N36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8:J8"/>
    <mergeCell ref="B5:B7"/>
    <mergeCell ref="C4:J4"/>
    <mergeCell ref="D5:J5"/>
    <mergeCell ref="D6:F6"/>
    <mergeCell ref="H6:J6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view="pageBreakPreview" zoomScaleNormal="85" zoomScaleSheetLayoutView="100" workbookViewId="0">
      <selection activeCell="A3" sqref="A3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8.875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8.875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8.875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8.875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8.875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8.875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8.875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8.875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8.875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8.875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8.875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8.875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8.875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8.875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8.875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8.875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8.875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8.875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8.875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8.875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8.875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8.875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8.875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8.875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8.875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8.875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8.875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8.875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8.875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8.875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8.875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8.875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8.875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8.875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8.875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8.875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8.875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8.875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8.875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8.875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8.875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8.875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8.875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8.875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8.875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8.875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8.875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8.875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8.875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8.875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8.875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8.875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8.875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8.875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8.875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8.875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8.875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8.875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8.875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8.875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8.875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8.875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8.875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8.875" style="4"/>
  </cols>
  <sheetData>
    <row r="2" spans="2:15" ht="13.9" customHeight="1" x14ac:dyDescent="0.15">
      <c r="B2" s="69" t="s">
        <v>144</v>
      </c>
    </row>
    <row r="4" spans="2:15" ht="13.9" customHeight="1" x14ac:dyDescent="0.15">
      <c r="B4" s="5" t="s">
        <v>7</v>
      </c>
      <c r="C4" s="123"/>
      <c r="D4" s="123"/>
      <c r="E4" s="123"/>
      <c r="F4" s="123"/>
      <c r="G4" s="123"/>
      <c r="H4" s="123"/>
      <c r="I4" s="123"/>
      <c r="J4" s="123"/>
      <c r="K4" s="26"/>
    </row>
    <row r="5" spans="2:15" ht="13.9" customHeight="1" x14ac:dyDescent="0.15">
      <c r="B5" s="120" t="s">
        <v>8</v>
      </c>
      <c r="C5" s="5" t="s">
        <v>9</v>
      </c>
      <c r="D5" s="123"/>
      <c r="E5" s="124"/>
      <c r="F5" s="124"/>
      <c r="G5" s="124"/>
      <c r="H5" s="124"/>
      <c r="I5" s="124"/>
      <c r="J5" s="124"/>
      <c r="K5" s="67"/>
      <c r="O5" s="36"/>
    </row>
    <row r="6" spans="2:15" ht="13.9" customHeight="1" x14ac:dyDescent="0.15">
      <c r="B6" s="121"/>
      <c r="C6" s="5" t="s">
        <v>10</v>
      </c>
      <c r="D6" s="125"/>
      <c r="E6" s="126"/>
      <c r="F6" s="127"/>
      <c r="G6" s="5" t="s">
        <v>11</v>
      </c>
      <c r="H6" s="125"/>
      <c r="I6" s="126"/>
      <c r="J6" s="127"/>
      <c r="K6" s="68"/>
      <c r="L6" s="36"/>
      <c r="M6" s="36"/>
      <c r="N6" s="36"/>
      <c r="O6" s="36"/>
    </row>
    <row r="7" spans="2:15" ht="13.9" customHeight="1" x14ac:dyDescent="0.15">
      <c r="B7" s="122"/>
      <c r="C7" s="5" t="s">
        <v>92</v>
      </c>
      <c r="D7" s="60"/>
      <c r="E7" s="49" t="s">
        <v>93</v>
      </c>
      <c r="F7" s="54"/>
      <c r="G7" s="59"/>
      <c r="H7" s="54"/>
      <c r="I7" s="54"/>
      <c r="J7" s="55"/>
      <c r="K7" s="68"/>
      <c r="L7" s="36"/>
      <c r="M7" s="36"/>
      <c r="N7" s="73"/>
      <c r="O7" s="74" t="s">
        <v>112</v>
      </c>
    </row>
    <row r="8" spans="2:15" ht="13.9" customHeight="1" x14ac:dyDescent="0.15">
      <c r="B8" s="6" t="s">
        <v>32</v>
      </c>
      <c r="C8" s="117"/>
      <c r="D8" s="118"/>
      <c r="E8" s="118"/>
      <c r="F8" s="118"/>
      <c r="G8" s="118"/>
      <c r="H8" s="118"/>
      <c r="I8" s="118"/>
      <c r="J8" s="119"/>
      <c r="K8" s="68"/>
      <c r="L8" s="36"/>
      <c r="M8" s="36"/>
      <c r="N8" s="75"/>
      <c r="O8" s="76" t="s">
        <v>113</v>
      </c>
    </row>
    <row r="9" spans="2:15" ht="13.9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</row>
    <row r="10" spans="2:15" ht="13.9" customHeight="1" x14ac:dyDescent="0.15">
      <c r="B10" s="11" t="s">
        <v>84</v>
      </c>
      <c r="C10" s="12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</row>
    <row r="11" spans="2:15" ht="13.9" customHeight="1" x14ac:dyDescent="0.15">
      <c r="B11" s="11"/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86" t="s">
        <v>94</v>
      </c>
    </row>
    <row r="12" spans="2:15" ht="13.9" customHeight="1" x14ac:dyDescent="0.15">
      <c r="B12" s="28" t="s">
        <v>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6" t="s">
        <v>95</v>
      </c>
    </row>
    <row r="13" spans="2:15" ht="13.9" customHeight="1" x14ac:dyDescent="0.15">
      <c r="B13" s="28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6" t="s">
        <v>96</v>
      </c>
    </row>
    <row r="14" spans="2:15" ht="13.9" customHeight="1" x14ac:dyDescent="0.15">
      <c r="B14" s="28" t="s">
        <v>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6"/>
    </row>
    <row r="15" spans="2:15" ht="13.9" customHeight="1" x14ac:dyDescent="0.15">
      <c r="B15" s="28" t="s">
        <v>87</v>
      </c>
      <c r="C15" s="79">
        <f>ROUND((4.19*C14*(C13-C12)*60/1000),0)</f>
        <v>0</v>
      </c>
      <c r="D15" s="79">
        <f t="shared" ref="D15:N15" si="0">ROUND((4.19*D14*(D13-D12)*60/1000),0)</f>
        <v>0</v>
      </c>
      <c r="E15" s="79">
        <f t="shared" si="0"/>
        <v>0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27"/>
    </row>
    <row r="16" spans="2:15" ht="13.9" customHeight="1" x14ac:dyDescent="0.15">
      <c r="B16" s="28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80"/>
    </row>
    <row r="17" spans="2:18" ht="13.9" customHeight="1" x14ac:dyDescent="0.15">
      <c r="B17" s="28" t="s">
        <v>35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7" t="s">
        <v>97</v>
      </c>
    </row>
    <row r="18" spans="2:18" ht="13.9" customHeight="1" x14ac:dyDescent="0.15">
      <c r="B18" s="28" t="s">
        <v>36</v>
      </c>
      <c r="C18" s="79">
        <f>C15*C16*C17</f>
        <v>0</v>
      </c>
      <c r="D18" s="79">
        <f t="shared" ref="D18:N18" si="1">D15*D16*D17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0</v>
      </c>
      <c r="M18" s="79">
        <f t="shared" si="1"/>
        <v>0</v>
      </c>
      <c r="N18" s="79">
        <f t="shared" si="1"/>
        <v>0</v>
      </c>
      <c r="O18" s="81">
        <f>SUM(C18:N18)</f>
        <v>0</v>
      </c>
    </row>
    <row r="19" spans="2:18" ht="13.9" customHeight="1" x14ac:dyDescent="0.15"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</row>
    <row r="20" spans="2:18" ht="13.9" customHeight="1" x14ac:dyDescent="0.15">
      <c r="B20" s="21" t="s">
        <v>52</v>
      </c>
      <c r="C20" s="12"/>
      <c r="D20" s="13"/>
      <c r="E20" s="13"/>
      <c r="F20" s="13"/>
      <c r="G20" s="13"/>
      <c r="H20" s="42"/>
      <c r="I20" s="42"/>
      <c r="J20" s="42"/>
      <c r="K20" s="10"/>
      <c r="L20" s="10"/>
      <c r="M20" s="10"/>
      <c r="N20" s="10"/>
    </row>
    <row r="21" spans="2:18" ht="13.9" customHeight="1" x14ac:dyDescent="0.15">
      <c r="B21" s="128" t="s">
        <v>37</v>
      </c>
      <c r="C21" s="132" t="s">
        <v>38</v>
      </c>
      <c r="D21" s="133"/>
      <c r="E21" s="134"/>
      <c r="F21" s="135"/>
      <c r="G21" s="133"/>
      <c r="H21" s="136"/>
      <c r="I21" s="137"/>
      <c r="J21" s="56"/>
      <c r="K21" s="57"/>
    </row>
    <row r="22" spans="2:18" ht="13.9" customHeight="1" x14ac:dyDescent="0.15">
      <c r="B22" s="129"/>
      <c r="C22" s="138" t="s">
        <v>42</v>
      </c>
      <c r="D22" s="139"/>
      <c r="E22" s="134"/>
      <c r="F22" s="135"/>
      <c r="G22" s="133"/>
      <c r="H22" s="43"/>
      <c r="I22" s="44"/>
      <c r="J22" s="45"/>
      <c r="K22" s="46"/>
    </row>
    <row r="23" spans="2:18" ht="13.9" customHeight="1" x14ac:dyDescent="0.15">
      <c r="B23" s="130"/>
      <c r="C23" s="132" t="s">
        <v>90</v>
      </c>
      <c r="D23" s="133"/>
      <c r="E23" s="78"/>
      <c r="F23" s="29" t="s">
        <v>91</v>
      </c>
      <c r="G23" s="29"/>
      <c r="H23" s="49" t="s">
        <v>45</v>
      </c>
      <c r="I23" s="50"/>
      <c r="J23" s="142"/>
      <c r="K23" s="133"/>
    </row>
    <row r="24" spans="2:18" ht="13.9" customHeight="1" x14ac:dyDescent="0.15">
      <c r="B24" s="130"/>
      <c r="C24" s="132" t="s">
        <v>39</v>
      </c>
      <c r="D24" s="133"/>
      <c r="E24" s="77"/>
      <c r="F24" s="30" t="s">
        <v>40</v>
      </c>
      <c r="G24" s="30"/>
      <c r="H24" s="143" t="s">
        <v>46</v>
      </c>
      <c r="I24" s="144"/>
      <c r="J24" s="156"/>
      <c r="K24" s="157"/>
      <c r="L24" s="58"/>
      <c r="M24" s="35" t="s">
        <v>49</v>
      </c>
    </row>
    <row r="25" spans="2:18" ht="13.9" customHeight="1" x14ac:dyDescent="0.15">
      <c r="B25" s="131"/>
      <c r="C25" s="143" t="s">
        <v>43</v>
      </c>
      <c r="D25" s="144"/>
      <c r="E25" s="83"/>
      <c r="F25" s="4" t="s">
        <v>44</v>
      </c>
      <c r="H25" s="143" t="s">
        <v>111</v>
      </c>
      <c r="I25" s="144"/>
      <c r="J25" s="142"/>
      <c r="K25" s="148"/>
      <c r="L25" s="149"/>
      <c r="M25" s="149"/>
      <c r="N25" s="144"/>
    </row>
    <row r="26" spans="2:18" ht="13.9" customHeight="1" x14ac:dyDescent="0.15">
      <c r="B26" s="36"/>
      <c r="C26" s="143" t="s">
        <v>50</v>
      </c>
      <c r="D26" s="144"/>
      <c r="E26" s="84"/>
      <c r="F26" s="22"/>
      <c r="G26" s="22"/>
      <c r="H26" s="37"/>
      <c r="I26" s="38"/>
      <c r="J26" s="39"/>
      <c r="K26" s="40"/>
      <c r="Q26" s="108" t="s">
        <v>126</v>
      </c>
    </row>
    <row r="27" spans="2:18" ht="13.9" customHeight="1" x14ac:dyDescent="0.15">
      <c r="B27" s="16"/>
      <c r="C27" s="150"/>
      <c r="D27" s="151"/>
      <c r="E27" s="32"/>
      <c r="F27" s="16"/>
      <c r="G27" s="152"/>
      <c r="H27" s="153"/>
      <c r="I27" s="33"/>
      <c r="J27" s="152"/>
      <c r="K27" s="154"/>
      <c r="L27" s="23"/>
      <c r="M27" s="16"/>
      <c r="N27" s="16"/>
    </row>
    <row r="28" spans="2:18" ht="13.9" customHeight="1" x14ac:dyDescent="0.15">
      <c r="B28" s="16"/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16</v>
      </c>
      <c r="H28" s="14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4" t="s">
        <v>22</v>
      </c>
      <c r="N28" s="14" t="s">
        <v>23</v>
      </c>
      <c r="O28" s="24" t="s">
        <v>24</v>
      </c>
    </row>
    <row r="29" spans="2:18" ht="13.9" customHeight="1" x14ac:dyDescent="0.15">
      <c r="B29" s="17" t="s">
        <v>141</v>
      </c>
      <c r="C29" s="79" t="e">
        <f>ROUND((C18/($E$24/100*$J$24/1000)),0)</f>
        <v>#DIV/0!</v>
      </c>
      <c r="D29" s="79" t="e">
        <f t="shared" ref="D29:N29" si="2">ROUND((D18/($E$24/100*$J$24/1000)),0)</f>
        <v>#DIV/0!</v>
      </c>
      <c r="E29" s="79" t="e">
        <f t="shared" si="2"/>
        <v>#DIV/0!</v>
      </c>
      <c r="F29" s="79" t="e">
        <f t="shared" si="2"/>
        <v>#DIV/0!</v>
      </c>
      <c r="G29" s="79" t="e">
        <f t="shared" si="2"/>
        <v>#DIV/0!</v>
      </c>
      <c r="H29" s="79" t="e">
        <f t="shared" si="2"/>
        <v>#DIV/0!</v>
      </c>
      <c r="I29" s="79" t="e">
        <f t="shared" si="2"/>
        <v>#DIV/0!</v>
      </c>
      <c r="J29" s="79" t="e">
        <f t="shared" si="2"/>
        <v>#DIV/0!</v>
      </c>
      <c r="K29" s="79" t="e">
        <f t="shared" si="2"/>
        <v>#DIV/0!</v>
      </c>
      <c r="L29" s="79" t="e">
        <f t="shared" si="2"/>
        <v>#DIV/0!</v>
      </c>
      <c r="M29" s="79" t="e">
        <f t="shared" si="2"/>
        <v>#DIV/0!</v>
      </c>
      <c r="N29" s="79" t="e">
        <f t="shared" si="2"/>
        <v>#DIV/0!</v>
      </c>
      <c r="O29" s="81" t="e">
        <f>SUM(C29:N29)</f>
        <v>#DIV/0!</v>
      </c>
      <c r="P29" s="34"/>
      <c r="Q29" s="155" t="s">
        <v>121</v>
      </c>
      <c r="R29" s="155"/>
    </row>
    <row r="30" spans="2:18" ht="13.9" customHeight="1" x14ac:dyDescent="0.15">
      <c r="B30" s="17" t="s">
        <v>142</v>
      </c>
      <c r="C30" s="70" t="e">
        <f>ROUND(((C15/($E$23*$E$26))*$E$25*$E$26*C16*C17/1000),2)</f>
        <v>#DIV/0!</v>
      </c>
      <c r="D30" s="70" t="e">
        <f t="shared" ref="D30:N30" si="3">ROUND(((D15/($E$23*$E$26))*$E$25*$E$26*D16*D17/1000),2)</f>
        <v>#DIV/0!</v>
      </c>
      <c r="E30" s="70" t="e">
        <f t="shared" si="3"/>
        <v>#DIV/0!</v>
      </c>
      <c r="F30" s="70" t="e">
        <f t="shared" si="3"/>
        <v>#DIV/0!</v>
      </c>
      <c r="G30" s="70" t="e">
        <f t="shared" si="3"/>
        <v>#DIV/0!</v>
      </c>
      <c r="H30" s="70" t="e">
        <f t="shared" si="3"/>
        <v>#DIV/0!</v>
      </c>
      <c r="I30" s="70" t="e">
        <f t="shared" si="3"/>
        <v>#DIV/0!</v>
      </c>
      <c r="J30" s="70" t="e">
        <f t="shared" si="3"/>
        <v>#DIV/0!</v>
      </c>
      <c r="K30" s="70" t="e">
        <f t="shared" si="3"/>
        <v>#DIV/0!</v>
      </c>
      <c r="L30" s="70" t="e">
        <f t="shared" si="3"/>
        <v>#DIV/0!</v>
      </c>
      <c r="M30" s="70" t="e">
        <f t="shared" si="3"/>
        <v>#DIV/0!</v>
      </c>
      <c r="N30" s="70" t="e">
        <f t="shared" si="3"/>
        <v>#DIV/0!</v>
      </c>
      <c r="O30" s="71" t="e">
        <f>SUM(C30:N30)</f>
        <v>#DIV/0!</v>
      </c>
      <c r="P30" s="4" t="s">
        <v>76</v>
      </c>
    </row>
    <row r="31" spans="2:18" ht="13.9" customHeight="1" x14ac:dyDescent="0.15">
      <c r="B31" s="18"/>
      <c r="C31" s="4" t="s">
        <v>89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5"/>
    </row>
    <row r="32" spans="2:18" ht="13.9" customHeight="1" x14ac:dyDescent="0.15">
      <c r="B32" s="47" t="s">
        <v>53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8" ht="13.9" customHeight="1" x14ac:dyDescent="0.15">
      <c r="B33" s="128" t="s">
        <v>54</v>
      </c>
      <c r="C33" s="132" t="s">
        <v>38</v>
      </c>
      <c r="D33" s="133"/>
      <c r="E33" s="134"/>
      <c r="F33" s="135"/>
      <c r="G33" s="133"/>
      <c r="H33" s="136"/>
      <c r="I33" s="137"/>
      <c r="J33" s="140"/>
      <c r="K33" s="141"/>
    </row>
    <row r="34" spans="2:18" ht="13.9" customHeight="1" x14ac:dyDescent="0.15">
      <c r="B34" s="129"/>
      <c r="C34" s="138" t="s">
        <v>42</v>
      </c>
      <c r="D34" s="139"/>
      <c r="E34" s="134"/>
      <c r="F34" s="135"/>
      <c r="G34" s="133"/>
      <c r="H34" s="43"/>
      <c r="I34" s="44"/>
      <c r="J34" s="45"/>
      <c r="K34" s="46"/>
    </row>
    <row r="35" spans="2:18" ht="13.9" customHeight="1" x14ac:dyDescent="0.15">
      <c r="B35" s="130"/>
      <c r="C35" s="132" t="s">
        <v>90</v>
      </c>
      <c r="D35" s="133"/>
      <c r="E35" s="15"/>
      <c r="F35" s="29" t="s">
        <v>91</v>
      </c>
      <c r="G35" s="29"/>
      <c r="H35" s="49" t="s">
        <v>45</v>
      </c>
      <c r="I35" s="50"/>
      <c r="J35" s="142"/>
      <c r="K35" s="133"/>
    </row>
    <row r="36" spans="2:18" ht="13.9" customHeight="1" x14ac:dyDescent="0.15">
      <c r="B36" s="130"/>
      <c r="C36" s="132" t="s">
        <v>39</v>
      </c>
      <c r="D36" s="133"/>
      <c r="E36" s="15"/>
      <c r="F36" s="30" t="s">
        <v>40</v>
      </c>
      <c r="G36" s="30"/>
      <c r="H36" s="143" t="s">
        <v>46</v>
      </c>
      <c r="I36" s="144"/>
      <c r="J36" s="156"/>
      <c r="K36" s="157"/>
      <c r="L36" s="58"/>
      <c r="M36" s="35" t="s">
        <v>49</v>
      </c>
    </row>
    <row r="37" spans="2:18" ht="13.9" customHeight="1" x14ac:dyDescent="0.15">
      <c r="B37" s="131"/>
      <c r="C37" s="143" t="s">
        <v>43</v>
      </c>
      <c r="D37" s="144"/>
      <c r="E37" s="41"/>
      <c r="F37" s="4" t="s">
        <v>44</v>
      </c>
      <c r="H37" s="143" t="s">
        <v>111</v>
      </c>
      <c r="I37" s="144"/>
      <c r="J37" s="142"/>
      <c r="K37" s="148"/>
      <c r="L37" s="149"/>
      <c r="M37" s="149"/>
      <c r="N37" s="144"/>
    </row>
    <row r="38" spans="2:18" ht="13.9" customHeight="1" x14ac:dyDescent="0.15">
      <c r="B38" s="36"/>
      <c r="C38" s="143" t="s">
        <v>50</v>
      </c>
      <c r="D38" s="144"/>
      <c r="E38" s="31"/>
      <c r="F38" s="22"/>
      <c r="G38" s="22"/>
      <c r="H38" s="37"/>
      <c r="I38" s="38"/>
      <c r="J38" s="39"/>
      <c r="K38" s="40"/>
      <c r="Q38" s="108" t="s">
        <v>127</v>
      </c>
    </row>
    <row r="39" spans="2:18" ht="13.9" customHeight="1" x14ac:dyDescent="0.15">
      <c r="B39" s="16"/>
      <c r="C39" s="150"/>
      <c r="D39" s="151"/>
      <c r="E39" s="32"/>
      <c r="F39" s="16"/>
      <c r="G39" s="152"/>
      <c r="H39" s="153"/>
      <c r="I39" s="33"/>
      <c r="J39" s="152"/>
      <c r="K39" s="154"/>
      <c r="L39" s="23"/>
      <c r="M39" s="16"/>
      <c r="N39" s="16"/>
    </row>
    <row r="40" spans="2:18" ht="13.9" customHeight="1" x14ac:dyDescent="0.15">
      <c r="B40" s="16"/>
      <c r="C40" s="14" t="s">
        <v>12</v>
      </c>
      <c r="D40" s="14" t="s">
        <v>13</v>
      </c>
      <c r="E40" s="14" t="s">
        <v>14</v>
      </c>
      <c r="F40" s="14" t="s">
        <v>15</v>
      </c>
      <c r="G40" s="14" t="s">
        <v>16</v>
      </c>
      <c r="H40" s="14" t="s">
        <v>17</v>
      </c>
      <c r="I40" s="14" t="s">
        <v>18</v>
      </c>
      <c r="J40" s="14" t="s">
        <v>19</v>
      </c>
      <c r="K40" s="14" t="s">
        <v>20</v>
      </c>
      <c r="L40" s="14" t="s">
        <v>21</v>
      </c>
      <c r="M40" s="14" t="s">
        <v>22</v>
      </c>
      <c r="N40" s="14" t="s">
        <v>23</v>
      </c>
      <c r="O40" s="24" t="s">
        <v>24</v>
      </c>
    </row>
    <row r="41" spans="2:18" ht="13.9" customHeight="1" x14ac:dyDescent="0.15">
      <c r="B41" s="17" t="s">
        <v>141</v>
      </c>
      <c r="C41" s="79" t="e">
        <f>ROUND((C18/($E$36/100*$J$36/1000)),0)</f>
        <v>#DIV/0!</v>
      </c>
      <c r="D41" s="79" t="e">
        <f t="shared" ref="D41:N41" si="4">ROUND((D18/($E$36/100*$J$36/1000)),0)</f>
        <v>#DIV/0!</v>
      </c>
      <c r="E41" s="79" t="e">
        <f t="shared" si="4"/>
        <v>#DIV/0!</v>
      </c>
      <c r="F41" s="79" t="e">
        <f t="shared" si="4"/>
        <v>#DIV/0!</v>
      </c>
      <c r="G41" s="79" t="e">
        <f t="shared" si="4"/>
        <v>#DIV/0!</v>
      </c>
      <c r="H41" s="79" t="e">
        <f t="shared" si="4"/>
        <v>#DIV/0!</v>
      </c>
      <c r="I41" s="79" t="e">
        <f t="shared" si="4"/>
        <v>#DIV/0!</v>
      </c>
      <c r="J41" s="79" t="e">
        <f t="shared" si="4"/>
        <v>#DIV/0!</v>
      </c>
      <c r="K41" s="79" t="e">
        <f t="shared" si="4"/>
        <v>#DIV/0!</v>
      </c>
      <c r="L41" s="79" t="e">
        <f t="shared" si="4"/>
        <v>#DIV/0!</v>
      </c>
      <c r="M41" s="79" t="e">
        <f t="shared" si="4"/>
        <v>#DIV/0!</v>
      </c>
      <c r="N41" s="79" t="e">
        <f t="shared" si="4"/>
        <v>#DIV/0!</v>
      </c>
      <c r="O41" s="81" t="e">
        <f>SUM(C41:N41)</f>
        <v>#DIV/0!</v>
      </c>
      <c r="P41" s="34"/>
      <c r="Q41" s="155" t="s">
        <v>121</v>
      </c>
      <c r="R41" s="155"/>
    </row>
    <row r="42" spans="2:18" ht="13.9" customHeight="1" x14ac:dyDescent="0.15">
      <c r="B42" s="17" t="s">
        <v>142</v>
      </c>
      <c r="C42" s="82" t="e">
        <f>ROUND(((C15/($E$35*$E$38))*$E$37*$E$38*C16*C17/1000),2)</f>
        <v>#DIV/0!</v>
      </c>
      <c r="D42" s="82" t="e">
        <f t="shared" ref="D42:N42" si="5">ROUND(((D15/($E$35*$E$38))*$E$37*$E$38*D16*D17/1000),2)</f>
        <v>#DIV/0!</v>
      </c>
      <c r="E42" s="82" t="e">
        <f t="shared" si="5"/>
        <v>#DIV/0!</v>
      </c>
      <c r="F42" s="82" t="e">
        <f t="shared" si="5"/>
        <v>#DIV/0!</v>
      </c>
      <c r="G42" s="82" t="e">
        <f t="shared" si="5"/>
        <v>#DIV/0!</v>
      </c>
      <c r="H42" s="82" t="e">
        <f t="shared" si="5"/>
        <v>#DIV/0!</v>
      </c>
      <c r="I42" s="82" t="e">
        <f t="shared" si="5"/>
        <v>#DIV/0!</v>
      </c>
      <c r="J42" s="82" t="e">
        <f t="shared" si="5"/>
        <v>#DIV/0!</v>
      </c>
      <c r="K42" s="82" t="e">
        <f t="shared" si="5"/>
        <v>#DIV/0!</v>
      </c>
      <c r="L42" s="82" t="e">
        <f t="shared" si="5"/>
        <v>#DIV/0!</v>
      </c>
      <c r="M42" s="82" t="e">
        <f t="shared" si="5"/>
        <v>#DIV/0!</v>
      </c>
      <c r="N42" s="82" t="e">
        <f t="shared" si="5"/>
        <v>#DIV/0!</v>
      </c>
      <c r="O42" s="85" t="e">
        <f>SUM(C42:N42)</f>
        <v>#DIV/0!</v>
      </c>
      <c r="P42" s="4" t="s">
        <v>76</v>
      </c>
    </row>
    <row r="43" spans="2:18" ht="13.9" customHeight="1" x14ac:dyDescent="0.15">
      <c r="C43" s="4" t="s">
        <v>89</v>
      </c>
    </row>
    <row r="45" spans="2:18" ht="13.9" customHeight="1" x14ac:dyDescent="0.15">
      <c r="B45" s="88" t="s">
        <v>114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07" t="e">
        <f>ROUNDDOWN(O53-O61,0)</f>
        <v>#DIV/0!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 t="s">
        <v>4</v>
      </c>
      <c r="C52"/>
      <c r="D52" s="106" t="s">
        <v>79</v>
      </c>
      <c r="E52" s="52"/>
      <c r="F52" s="52"/>
      <c r="G52" s="52"/>
      <c r="H52" s="61"/>
      <c r="I52" s="52" t="s">
        <v>66</v>
      </c>
      <c r="J52" s="52"/>
      <c r="K52" s="52" t="s">
        <v>67</v>
      </c>
      <c r="L52" s="52"/>
      <c r="M52"/>
      <c r="N52"/>
      <c r="O52"/>
    </row>
    <row r="53" spans="2:18" ht="13.9" customHeight="1" x14ac:dyDescent="0.15">
      <c r="B53"/>
      <c r="C53" t="s">
        <v>64</v>
      </c>
      <c r="D53"/>
      <c r="E53"/>
      <c r="F53" t="s">
        <v>1</v>
      </c>
      <c r="G53"/>
      <c r="H53"/>
      <c r="I53"/>
      <c r="J53"/>
      <c r="K53"/>
      <c r="L53"/>
      <c r="M53"/>
      <c r="N53"/>
      <c r="O53" s="72" t="e">
        <f>(O54*H55+O56*H57)</f>
        <v>#DIV/0!</v>
      </c>
    </row>
    <row r="54" spans="2:18" ht="13.9" customHeight="1" x14ac:dyDescent="0.15">
      <c r="B54" s="1" t="s">
        <v>63</v>
      </c>
      <c r="C54" t="s">
        <v>58</v>
      </c>
      <c r="D54"/>
      <c r="E54"/>
      <c r="F54"/>
      <c r="G54"/>
      <c r="H54" s="51"/>
      <c r="I54" t="s">
        <v>78</v>
      </c>
      <c r="J54"/>
      <c r="K54"/>
      <c r="L54"/>
      <c r="M54"/>
      <c r="N54"/>
      <c r="O54" s="72" t="e">
        <f>(O29/1000)</f>
        <v>#DIV/0!</v>
      </c>
      <c r="Q54" s="155" t="s">
        <v>121</v>
      </c>
      <c r="R54" s="155"/>
    </row>
    <row r="55" spans="2:18" ht="13.9" customHeight="1" x14ac:dyDescent="0.15">
      <c r="B55" s="1" t="s">
        <v>62</v>
      </c>
      <c r="C55" t="s">
        <v>59</v>
      </c>
      <c r="D55"/>
      <c r="E55"/>
      <c r="F55" s="53" t="s">
        <v>80</v>
      </c>
      <c r="G55" s="95">
        <f>H54</f>
        <v>0</v>
      </c>
      <c r="H55" s="2"/>
      <c r="I55" s="1" t="s">
        <v>110</v>
      </c>
      <c r="J55" s="147"/>
      <c r="K55" s="135"/>
      <c r="L55" s="135"/>
      <c r="M55" s="133"/>
      <c r="N55"/>
      <c r="O55" s="48"/>
    </row>
    <row r="56" spans="2:18" ht="13.9" customHeight="1" x14ac:dyDescent="0.15">
      <c r="B56" s="1" t="s">
        <v>65</v>
      </c>
      <c r="C56" t="s">
        <v>60</v>
      </c>
      <c r="D56"/>
      <c r="E56"/>
      <c r="F56"/>
      <c r="G56"/>
      <c r="H56" t="s">
        <v>29</v>
      </c>
      <c r="I56"/>
      <c r="J56"/>
      <c r="K56"/>
      <c r="L56"/>
      <c r="M56"/>
      <c r="N56"/>
      <c r="O56" s="72" t="e">
        <f>O30</f>
        <v>#DIV/0!</v>
      </c>
    </row>
    <row r="57" spans="2:18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110</v>
      </c>
      <c r="J57" s="147"/>
      <c r="K57" s="135"/>
      <c r="L57" s="135"/>
      <c r="M57" s="133"/>
      <c r="N57" s="1"/>
      <c r="O57"/>
    </row>
    <row r="58" spans="2:18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" customHeight="1" x14ac:dyDescent="0.15">
      <c r="B60" t="s">
        <v>6</v>
      </c>
      <c r="C60"/>
      <c r="D60" s="106" t="s">
        <v>79</v>
      </c>
      <c r="E60" s="52"/>
      <c r="F60" s="52"/>
      <c r="G60" s="52"/>
      <c r="H60" s="61"/>
      <c r="I60" s="52" t="s">
        <v>66</v>
      </c>
      <c r="J60" s="52"/>
      <c r="K60" s="52" t="s">
        <v>67</v>
      </c>
      <c r="L60" s="52"/>
      <c r="M60"/>
      <c r="N60"/>
      <c r="O60"/>
    </row>
    <row r="61" spans="2:18" ht="13.9" customHeight="1" x14ac:dyDescent="0.15">
      <c r="B61"/>
      <c r="C61" t="s">
        <v>70</v>
      </c>
      <c r="D61"/>
      <c r="E61"/>
      <c r="F61" t="s">
        <v>1</v>
      </c>
      <c r="G61"/>
      <c r="H61"/>
      <c r="I61"/>
      <c r="J61"/>
      <c r="K61"/>
      <c r="L61"/>
      <c r="M61"/>
      <c r="N61"/>
      <c r="O61" s="72" t="e">
        <f>(O62*H63+O64*H65)</f>
        <v>#DIV/0!</v>
      </c>
    </row>
    <row r="62" spans="2:18" ht="13.9" customHeight="1" x14ac:dyDescent="0.15">
      <c r="B62" s="1" t="s">
        <v>68</v>
      </c>
      <c r="C62" t="s">
        <v>61</v>
      </c>
      <c r="D62"/>
      <c r="E62"/>
      <c r="F62"/>
      <c r="G62"/>
      <c r="H62" s="51"/>
      <c r="I62" t="s">
        <v>78</v>
      </c>
      <c r="J62"/>
      <c r="K62"/>
      <c r="L62"/>
      <c r="M62"/>
      <c r="N62"/>
      <c r="O62" s="72" t="e">
        <f>(O41/1000)</f>
        <v>#DIV/0!</v>
      </c>
      <c r="Q62" s="155" t="s">
        <v>121</v>
      </c>
      <c r="R62" s="155"/>
    </row>
    <row r="63" spans="2:18" ht="13.9" customHeight="1" x14ac:dyDescent="0.15">
      <c r="B63" s="1" t="s">
        <v>69</v>
      </c>
      <c r="C63" t="s">
        <v>59</v>
      </c>
      <c r="D63"/>
      <c r="E63"/>
      <c r="F63" s="53" t="s">
        <v>80</v>
      </c>
      <c r="G63" s="95">
        <f>H62</f>
        <v>0</v>
      </c>
      <c r="H63" s="2"/>
      <c r="I63" s="1" t="s">
        <v>110</v>
      </c>
      <c r="J63" s="147"/>
      <c r="K63" s="135"/>
      <c r="L63" s="135"/>
      <c r="M63" s="133"/>
      <c r="N63"/>
      <c r="O63" s="48"/>
    </row>
    <row r="64" spans="2:18" ht="13.9" customHeight="1" x14ac:dyDescent="0.15">
      <c r="B64" s="1" t="s">
        <v>71</v>
      </c>
      <c r="C64" t="s">
        <v>72</v>
      </c>
      <c r="D64"/>
      <c r="E64"/>
      <c r="F64"/>
      <c r="G64"/>
      <c r="H64" t="s">
        <v>29</v>
      </c>
      <c r="I64"/>
      <c r="J64"/>
      <c r="K64"/>
      <c r="L64"/>
      <c r="M64"/>
      <c r="N64"/>
      <c r="O64" s="72" t="e">
        <f>O42</f>
        <v>#DIV/0!</v>
      </c>
    </row>
    <row r="65" spans="2:17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110</v>
      </c>
      <c r="J65" s="147"/>
      <c r="K65" s="135"/>
      <c r="L65" s="135"/>
      <c r="M65" s="133"/>
      <c r="N65" s="1"/>
      <c r="O65" s="3"/>
      <c r="P65"/>
    </row>
    <row r="66" spans="2:17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" customHeight="1" x14ac:dyDescent="0.15">
      <c r="B67" s="88" t="s">
        <v>115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" customHeight="1" x14ac:dyDescent="0.15">
      <c r="B68" s="8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" customHeight="1" x14ac:dyDescent="0.15">
      <c r="B69" s="8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" customHeight="1" x14ac:dyDescent="0.15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/>
    </row>
    <row r="71" spans="2:17" ht="13.9" customHeight="1" x14ac:dyDescent="0.1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/>
    </row>
    <row r="72" spans="2:17" ht="13.9" customHeigh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/>
    </row>
    <row r="73" spans="2:17" ht="13.9" customHeight="1" x14ac:dyDescent="0.15">
      <c r="B73" s="91" t="s">
        <v>107</v>
      </c>
      <c r="C73" s="99"/>
      <c r="D73" s="62" t="s">
        <v>108</v>
      </c>
      <c r="M73"/>
      <c r="N73"/>
      <c r="O73"/>
      <c r="P73"/>
    </row>
    <row r="74" spans="2:17" ht="13.9" customHeight="1" x14ac:dyDescent="0.15">
      <c r="B74" s="92" t="s">
        <v>108</v>
      </c>
      <c r="C74" s="63" t="s">
        <v>98</v>
      </c>
      <c r="D74" s="63" t="s">
        <v>99</v>
      </c>
      <c r="E74" s="63" t="s">
        <v>100</v>
      </c>
      <c r="F74" s="63" t="s">
        <v>101</v>
      </c>
      <c r="G74" s="63" t="s">
        <v>102</v>
      </c>
      <c r="H74" s="63" t="s">
        <v>103</v>
      </c>
      <c r="I74" s="63" t="s">
        <v>104</v>
      </c>
      <c r="J74" s="63" t="s">
        <v>105</v>
      </c>
      <c r="K74" s="63" t="s">
        <v>122</v>
      </c>
      <c r="L74" s="63" t="s">
        <v>123</v>
      </c>
      <c r="M74" s="63" t="s">
        <v>124</v>
      </c>
      <c r="N74" s="63" t="s">
        <v>125</v>
      </c>
      <c r="O74" s="103" t="s">
        <v>109</v>
      </c>
      <c r="Q74" s="105" t="s">
        <v>118</v>
      </c>
    </row>
    <row r="75" spans="2:17" ht="13.9" customHeight="1" x14ac:dyDescent="0.15">
      <c r="B75" s="93" t="s">
        <v>97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104"/>
      <c r="P75"/>
    </row>
    <row r="76" spans="2:17" ht="13.9" customHeight="1" x14ac:dyDescent="0.15">
      <c r="B76" s="94" t="s">
        <v>106</v>
      </c>
      <c r="C76" s="90" t="e">
        <f>ROUNDDOWN(($O$46*C75/$O$18),0)</f>
        <v>#DIV/0!</v>
      </c>
      <c r="D76" s="90" t="e">
        <f t="shared" ref="D76:N76" si="6">ROUNDDOWN(($O$46*D75/$O$18),0)</f>
        <v>#DIV/0!</v>
      </c>
      <c r="E76" s="90" t="e">
        <f t="shared" si="6"/>
        <v>#DIV/0!</v>
      </c>
      <c r="F76" s="90" t="e">
        <f t="shared" si="6"/>
        <v>#DIV/0!</v>
      </c>
      <c r="G76" s="90" t="e">
        <f t="shared" si="6"/>
        <v>#DIV/0!</v>
      </c>
      <c r="H76" s="90" t="e">
        <f t="shared" si="6"/>
        <v>#DIV/0!</v>
      </c>
      <c r="I76" s="90" t="e">
        <f t="shared" si="6"/>
        <v>#DIV/0!</v>
      </c>
      <c r="J76" s="90" t="e">
        <f t="shared" si="6"/>
        <v>#DIV/0!</v>
      </c>
      <c r="K76" s="90" t="e">
        <f t="shared" si="6"/>
        <v>#DIV/0!</v>
      </c>
      <c r="L76" s="90" t="e">
        <f t="shared" si="6"/>
        <v>#DIV/0!</v>
      </c>
      <c r="M76" s="90" t="e">
        <f t="shared" si="6"/>
        <v>#DIV/0!</v>
      </c>
      <c r="N76" s="90" t="e">
        <f t="shared" si="6"/>
        <v>#DIV/0!</v>
      </c>
      <c r="O76" s="90" t="e">
        <f>SUM(C76:N76)</f>
        <v>#DIV/0!</v>
      </c>
      <c r="P76"/>
    </row>
    <row r="77" spans="2:17" ht="13.9" customHeight="1" x14ac:dyDescent="0.15">
      <c r="B77"/>
      <c r="C77" s="96"/>
      <c r="D77" s="96"/>
      <c r="E77" s="96"/>
      <c r="F77" s="96"/>
      <c r="G77" s="96"/>
      <c r="H77" s="96"/>
      <c r="I77" s="96"/>
      <c r="J77" s="96"/>
      <c r="K77" s="96"/>
      <c r="L77" s="80"/>
      <c r="M77" s="97"/>
      <c r="N77" s="98"/>
      <c r="O77" s="98"/>
      <c r="P77"/>
    </row>
    <row r="78" spans="2:17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00" t="e">
        <f>ROUNDDOWN(O76/C73,0)</f>
        <v>#DIV/0!</v>
      </c>
      <c r="P78" s="101" t="s">
        <v>116</v>
      </c>
    </row>
    <row r="79" spans="2:17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02" t="s">
        <v>117</v>
      </c>
      <c r="P79"/>
    </row>
    <row r="80" spans="2:17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  <mergeCell ref="C4:J4"/>
    <mergeCell ref="B5:B7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F5B8-241C-4A8D-A60A-349058D4361E}">
  <sheetPr>
    <pageSetUpPr fitToPage="1"/>
  </sheetPr>
  <dimension ref="B1:I78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145</v>
      </c>
    </row>
    <row r="2" spans="2:9" x14ac:dyDescent="0.15">
      <c r="B2" t="s">
        <v>134</v>
      </c>
    </row>
    <row r="4" spans="2:9" x14ac:dyDescent="0.15">
      <c r="B4" t="s">
        <v>133</v>
      </c>
    </row>
    <row r="5" spans="2:9" x14ac:dyDescent="0.15">
      <c r="B5" t="s">
        <v>130</v>
      </c>
      <c r="E5" s="114">
        <v>44.8</v>
      </c>
      <c r="F5" s="112" t="s">
        <v>132</v>
      </c>
      <c r="G5" s="111"/>
      <c r="H5" t="s">
        <v>136</v>
      </c>
    </row>
    <row r="6" spans="2:9" x14ac:dyDescent="0.15">
      <c r="E6" s="115">
        <f>E5*1000/1000000</f>
        <v>4.48E-2</v>
      </c>
      <c r="F6" s="112" t="s">
        <v>137</v>
      </c>
      <c r="H6" s="110" t="s">
        <v>138</v>
      </c>
      <c r="I6" s="109"/>
    </row>
    <row r="7" spans="2:9" x14ac:dyDescent="0.15">
      <c r="B7" t="s">
        <v>135</v>
      </c>
    </row>
    <row r="74" spans="2:9" x14ac:dyDescent="0.15">
      <c r="B74" t="s">
        <v>131</v>
      </c>
    </row>
    <row r="76" spans="2:9" x14ac:dyDescent="0.15">
      <c r="B76" t="s">
        <v>130</v>
      </c>
      <c r="E76" s="113">
        <v>61600</v>
      </c>
      <c r="F76" s="112" t="s">
        <v>129</v>
      </c>
      <c r="H76" t="s">
        <v>136</v>
      </c>
    </row>
    <row r="77" spans="2:9" x14ac:dyDescent="0.15">
      <c r="E77" s="115">
        <f>E76/1000/1000</f>
        <v>6.1600000000000002E-2</v>
      </c>
      <c r="F77" s="116" t="s">
        <v>139</v>
      </c>
      <c r="G77" s="111"/>
      <c r="H77" s="110" t="s">
        <v>140</v>
      </c>
      <c r="I77" s="109"/>
    </row>
    <row r="78" spans="2:9" x14ac:dyDescent="0.15">
      <c r="B78" t="s">
        <v>128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温水ボイラー_記入例</vt:lpstr>
      <vt:lpstr>温水ボイラー_記入用</vt:lpstr>
      <vt:lpstr>燃料の排出係数(IPCC)</vt:lpstr>
      <vt:lpstr>温水ボイラー_記入用!Print_Area</vt:lpstr>
      <vt:lpstr>温水ボイラー_記入例!Print_Area</vt:lpstr>
      <vt:lpstr>'燃料の排出係数(IPCC)'!Print_Area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2022-04-05T02:30:18Z</dcterms:created>
  <dcterms:modified xsi:type="dcterms:W3CDTF">2024-04-05T00:05:41Z</dcterms:modified>
</cp:coreProperties>
</file>