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C212E8ED-552C-49A2-BC7B-B9B87395DA60}" xr6:coauthVersionLast="47" xr6:coauthVersionMax="47" xr10:uidLastSave="{00000000-0000-0000-0000-000000000000}"/>
  <bookViews>
    <workbookView xWindow="-120" yWindow="-120" windowWidth="29040" windowHeight="15225" xr2:uid="{08870B57-DFF5-483C-992B-0CFCEA5D971E}"/>
  </bookViews>
  <sheets>
    <sheet name="バイオマス蒸気ボイラー記入例" sheetId="11" r:id="rId1"/>
    <sheet name="バイオマス蒸気ボイラー記入用" sheetId="12" r:id="rId2"/>
    <sheet name="燃料の排出係数(IPCC) " sheetId="15" r:id="rId3"/>
  </sheets>
  <definedNames>
    <definedName name="_xlnm.Print_Area" localSheetId="1">バイオマス蒸気ボイラー記入用!$A$1:$R$96</definedName>
    <definedName name="_xlnm.Print_Area" localSheetId="0">バイオマス蒸気ボイラー記入例!$A$1:$R$96</definedName>
    <definedName name="_xlnm.Print_Area" localSheetId="2">'燃料の排出係数(IPCC) '!$A$1:$Y$141</definedName>
    <definedName name="_xlnm.Print_Titles" localSheetId="1">バイオマス蒸気ボイラー記入用!$2:$2</definedName>
    <definedName name="_xlnm.Print_Titles" localSheetId="0">バイオマス蒸気ボイラー記入例!$2:$2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5" l="1"/>
  <c r="E6" i="15"/>
  <c r="D51" i="11"/>
  <c r="K71" i="12"/>
  <c r="H68" i="11" l="1"/>
  <c r="D35" i="11"/>
  <c r="H68" i="12" l="1"/>
  <c r="H58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P51" i="12" s="1"/>
  <c r="P70" i="12" s="1"/>
  <c r="O35" i="12"/>
  <c r="N35" i="12"/>
  <c r="M35" i="12"/>
  <c r="L35" i="12"/>
  <c r="K35" i="12"/>
  <c r="J35" i="12"/>
  <c r="I35" i="12"/>
  <c r="H35" i="12"/>
  <c r="G35" i="12"/>
  <c r="F35" i="12"/>
  <c r="E35" i="12"/>
  <c r="D35" i="12"/>
  <c r="O16" i="12"/>
  <c r="O17" i="12" s="1"/>
  <c r="O20" i="12" s="1"/>
  <c r="N16" i="12"/>
  <c r="N17" i="12" s="1"/>
  <c r="N20" i="12" s="1"/>
  <c r="M16" i="12"/>
  <c r="M17" i="12" s="1"/>
  <c r="M20" i="12" s="1"/>
  <c r="L16" i="12"/>
  <c r="L17" i="12" s="1"/>
  <c r="L20" i="12" s="1"/>
  <c r="K16" i="12"/>
  <c r="K17" i="12" s="1"/>
  <c r="K20" i="12" s="1"/>
  <c r="J16" i="12"/>
  <c r="J17" i="12" s="1"/>
  <c r="J20" i="12" s="1"/>
  <c r="I16" i="12"/>
  <c r="I17" i="12" s="1"/>
  <c r="I20" i="12" s="1"/>
  <c r="H16" i="12"/>
  <c r="H17" i="12" s="1"/>
  <c r="H20" i="12" s="1"/>
  <c r="G16" i="12"/>
  <c r="G17" i="12" s="1"/>
  <c r="G20" i="12" s="1"/>
  <c r="F16" i="12"/>
  <c r="F17" i="12" s="1"/>
  <c r="F20" i="12" s="1"/>
  <c r="E16" i="12"/>
  <c r="E17" i="12" s="1"/>
  <c r="E20" i="12" s="1"/>
  <c r="D16" i="12"/>
  <c r="D17" i="12" s="1"/>
  <c r="D20" i="12" s="1"/>
  <c r="J35" i="11"/>
  <c r="E51" i="11"/>
  <c r="F51" i="11"/>
  <c r="G51" i="11"/>
  <c r="H51" i="11"/>
  <c r="I51" i="11"/>
  <c r="J51" i="11"/>
  <c r="K51" i="11"/>
  <c r="L51" i="11"/>
  <c r="M51" i="11"/>
  <c r="N51" i="11"/>
  <c r="O51" i="11"/>
  <c r="E35" i="11"/>
  <c r="F35" i="11"/>
  <c r="G35" i="11"/>
  <c r="H35" i="11"/>
  <c r="I35" i="11"/>
  <c r="K35" i="11"/>
  <c r="L35" i="11"/>
  <c r="M35" i="11"/>
  <c r="N35" i="11"/>
  <c r="O35" i="11"/>
  <c r="D16" i="11"/>
  <c r="D17" i="11" s="1"/>
  <c r="D20" i="11" s="1"/>
  <c r="D34" i="11" s="1"/>
  <c r="O16" i="11"/>
  <c r="O17" i="11" s="1"/>
  <c r="O20" i="11" s="1"/>
  <c r="O34" i="11" s="1"/>
  <c r="N16" i="11"/>
  <c r="N17" i="11" s="1"/>
  <c r="N20" i="11" s="1"/>
  <c r="N34" i="11" s="1"/>
  <c r="M16" i="11"/>
  <c r="M17" i="11" s="1"/>
  <c r="M20" i="11" s="1"/>
  <c r="M34" i="11" s="1"/>
  <c r="L16" i="11"/>
  <c r="L17" i="11" s="1"/>
  <c r="L20" i="11" s="1"/>
  <c r="L34" i="11" s="1"/>
  <c r="K16" i="11"/>
  <c r="K17" i="11" s="1"/>
  <c r="K20" i="11" s="1"/>
  <c r="K34" i="11" s="1"/>
  <c r="J16" i="11"/>
  <c r="J17" i="11" s="1"/>
  <c r="J20" i="11" s="1"/>
  <c r="J34" i="11" s="1"/>
  <c r="I16" i="11"/>
  <c r="I17" i="11" s="1"/>
  <c r="I20" i="11" s="1"/>
  <c r="I34" i="11" s="1"/>
  <c r="H16" i="11"/>
  <c r="H17" i="11" s="1"/>
  <c r="H20" i="11" s="1"/>
  <c r="H34" i="11" s="1"/>
  <c r="G16" i="11"/>
  <c r="G17" i="11" s="1"/>
  <c r="G20" i="11" s="1"/>
  <c r="G34" i="11" s="1"/>
  <c r="F16" i="11"/>
  <c r="F17" i="11" s="1"/>
  <c r="F20" i="11" s="1"/>
  <c r="F34" i="11" s="1"/>
  <c r="E16" i="11"/>
  <c r="E17" i="11" s="1"/>
  <c r="E20" i="11" s="1"/>
  <c r="E34" i="11" s="1"/>
  <c r="K71" i="11"/>
  <c r="I71" i="11"/>
  <c r="H58" i="11"/>
  <c r="P35" i="12" l="1"/>
  <c r="P60" i="12" s="1"/>
  <c r="D50" i="11"/>
  <c r="F50" i="12"/>
  <c r="F34" i="12"/>
  <c r="J50" i="12"/>
  <c r="J34" i="12"/>
  <c r="N50" i="12"/>
  <c r="N34" i="12"/>
  <c r="G34" i="12"/>
  <c r="G50" i="12"/>
  <c r="K34" i="12"/>
  <c r="K50" i="12"/>
  <c r="O34" i="12"/>
  <c r="O50" i="12"/>
  <c r="D34" i="12"/>
  <c r="P20" i="12"/>
  <c r="D50" i="12"/>
  <c r="H34" i="12"/>
  <c r="H50" i="12"/>
  <c r="L50" i="12"/>
  <c r="L34" i="12"/>
  <c r="E50" i="12"/>
  <c r="E34" i="12"/>
  <c r="I50" i="12"/>
  <c r="I34" i="12"/>
  <c r="M50" i="12"/>
  <c r="M34" i="12"/>
  <c r="K50" i="11"/>
  <c r="O50" i="11"/>
  <c r="G50" i="11"/>
  <c r="J50" i="11"/>
  <c r="F50" i="11"/>
  <c r="M50" i="11"/>
  <c r="I50" i="11"/>
  <c r="E50" i="11"/>
  <c r="L50" i="11"/>
  <c r="H50" i="11"/>
  <c r="N50" i="11"/>
  <c r="P35" i="11"/>
  <c r="P51" i="11"/>
  <c r="P70" i="11" s="1"/>
  <c r="P20" i="11"/>
  <c r="P50" i="11" l="1"/>
  <c r="P67" i="11" s="1"/>
  <c r="P34" i="12"/>
  <c r="P57" i="12" s="1"/>
  <c r="P55" i="12" s="1"/>
  <c r="P50" i="12"/>
  <c r="P67" i="12" s="1"/>
  <c r="P65" i="11"/>
  <c r="H90" i="11"/>
  <c r="H92" i="11" s="1"/>
  <c r="D90" i="11"/>
  <c r="D92" i="11" s="1"/>
  <c r="E90" i="11"/>
  <c r="E92" i="11" s="1"/>
  <c r="I90" i="11"/>
  <c r="I92" i="11" s="1"/>
  <c r="G90" i="11"/>
  <c r="G92" i="11" s="1"/>
  <c r="F90" i="11"/>
  <c r="F92" i="11" s="1"/>
  <c r="J90" i="11"/>
  <c r="J92" i="11" s="1"/>
  <c r="K90" i="11"/>
  <c r="K92" i="11" s="1"/>
  <c r="P34" i="11"/>
  <c r="P57" i="11" s="1"/>
  <c r="P60" i="11"/>
  <c r="I90" i="12" l="1"/>
  <c r="I92" i="12" s="1"/>
  <c r="E90" i="12"/>
  <c r="E92" i="12" s="1"/>
  <c r="P65" i="12"/>
  <c r="P76" i="12" s="1"/>
  <c r="H90" i="12"/>
  <c r="H92" i="12" s="1"/>
  <c r="D90" i="12"/>
  <c r="D92" i="12" s="1"/>
  <c r="F90" i="12"/>
  <c r="F92" i="12" s="1"/>
  <c r="K90" i="12"/>
  <c r="K92" i="12" s="1"/>
  <c r="G90" i="12"/>
  <c r="G92" i="12" s="1"/>
  <c r="J90" i="12"/>
  <c r="J92" i="12" s="1"/>
  <c r="P55" i="11"/>
  <c r="P76" i="11" s="1"/>
  <c r="D93" i="11" s="1"/>
  <c r="D93" i="12" l="1"/>
  <c r="I93" i="12"/>
  <c r="E93" i="12"/>
  <c r="H93" i="12"/>
  <c r="F93" i="12"/>
  <c r="K93" i="12"/>
  <c r="G93" i="12"/>
  <c r="J93" i="12"/>
  <c r="F93" i="11"/>
  <c r="J93" i="11"/>
  <c r="E93" i="11"/>
  <c r="G93" i="11"/>
  <c r="K93" i="11"/>
  <c r="I93" i="11"/>
  <c r="H93" i="11"/>
  <c r="P93" i="11" l="1"/>
  <c r="P93" i="12"/>
  <c r="P95" i="12" s="1"/>
  <c r="P95" i="11"/>
</calcChain>
</file>

<file path=xl/sharedStrings.xml><?xml version="1.0" encoding="utf-8"?>
<sst xmlns="http://schemas.openxmlformats.org/spreadsheetml/2006/main" count="392" uniqueCount="150">
  <si>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</si>
  <si>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</si>
  <si>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</si>
  <si>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</si>
  <si>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</si>
  <si>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</si>
  <si>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</si>
  <si>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</si>
  <si>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</si>
  <si>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</si>
  <si>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</si>
  <si>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</si>
  <si>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</si>
  <si>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</si>
  <si>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</si>
  <si>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</si>
  <si>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</si>
  <si>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</si>
  <si>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</si>
  <si>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</si>
  <si>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</si>
  <si>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</si>
  <si>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</si>
  <si>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</si>
  <si>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</si>
  <si>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MWh/年</t>
    <rPh sb="4" eb="5">
      <t>ネン</t>
    </rPh>
    <phoneticPr fontId="1"/>
  </si>
  <si>
    <t>ton-CO2/MWｈ</t>
    <phoneticPr fontId="1"/>
  </si>
  <si>
    <t>（１）蒸気負荷</t>
    <rPh sb="3" eb="5">
      <t>ジョウキ</t>
    </rPh>
    <rPh sb="5" eb="7">
      <t>フカ</t>
    </rPh>
    <phoneticPr fontId="1"/>
  </si>
  <si>
    <t>必要蒸発量(t/h）</t>
    <rPh sb="0" eb="2">
      <t>ヒツヨウ</t>
    </rPh>
    <rPh sb="2" eb="4">
      <t>ジョウハツ</t>
    </rPh>
    <rPh sb="4" eb="5">
      <t>リョウ</t>
    </rPh>
    <phoneticPr fontId="4"/>
  </si>
  <si>
    <t>蒸気圧(MPa)</t>
    <rPh sb="0" eb="2">
      <t>ジョウキ</t>
    </rPh>
    <rPh sb="2" eb="3">
      <t>アツ</t>
    </rPh>
    <phoneticPr fontId="4"/>
  </si>
  <si>
    <t>給水温度（℃）</t>
    <rPh sb="0" eb="2">
      <t>キュウスイ</t>
    </rPh>
    <rPh sb="2" eb="4">
      <t>オンド</t>
    </rPh>
    <phoneticPr fontId="1"/>
  </si>
  <si>
    <t>給水の比エンタルピー（ｋJ/kg)</t>
    <rPh sb="0" eb="2">
      <t>キュウスイ</t>
    </rPh>
    <rPh sb="3" eb="4">
      <t>ヒ</t>
    </rPh>
    <phoneticPr fontId="4"/>
  </si>
  <si>
    <t>蒸気の比エンタルピー（ｋJ/kg）</t>
    <rPh sb="0" eb="2">
      <t>ジョウキ</t>
    </rPh>
    <rPh sb="3" eb="4">
      <t>ヒ</t>
    </rPh>
    <phoneticPr fontId="1"/>
  </si>
  <si>
    <t>ボイラー必要熱出力　（MJ/h）</t>
    <rPh sb="4" eb="6">
      <t>ヒツヨウ</t>
    </rPh>
    <rPh sb="6" eb="7">
      <t>ネツ</t>
    </rPh>
    <rPh sb="7" eb="9">
      <t>シュツリョク</t>
    </rPh>
    <phoneticPr fontId="4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</si>
  <si>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</si>
  <si>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</si>
  <si>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</si>
  <si>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</si>
  <si>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メーカー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</si>
  <si>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</si>
  <si>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ボイラー効率（％）</t>
    <rPh sb="4" eb="6">
      <t>コウリツ</t>
    </rPh>
    <phoneticPr fontId="1"/>
  </si>
  <si>
    <t>(t/h)</t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</si>
  <si>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</si>
  <si>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</si>
  <si>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</si>
  <si>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</si>
  <si>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</si>
  <si>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</si>
  <si>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</si>
  <si>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</si>
  <si>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</si>
  <si>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</si>
  <si>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</si>
  <si>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○○工業</t>
    <rPh sb="2" eb="4">
      <t>コウギョウ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</si>
  <si>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</si>
  <si>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</si>
  <si>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</si>
  <si>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</si>
  <si>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</si>
  <si>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L</t>
    <phoneticPr fontId="1"/>
  </si>
  <si>
    <t>MWｈ</t>
    <phoneticPr fontId="1"/>
  </si>
  <si>
    <t>/年</t>
    <rPh sb="1" eb="2">
      <t>ネン</t>
    </rPh>
    <phoneticPr fontId="1"/>
  </si>
  <si>
    <t>ton-CO2/</t>
    <phoneticPr fontId="1"/>
  </si>
  <si>
    <t>Kl</t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</si>
  <si>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</si>
  <si>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</si>
  <si>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</si>
  <si>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</si>
  <si>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</si>
  <si>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</si>
  <si>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</si>
  <si>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</si>
  <si>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</si>
  <si>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</si>
  <si>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</si>
  <si>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</si>
  <si>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</si>
  <si>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ヤシ殻</t>
    <rPh sb="2" eb="3">
      <t>カラ</t>
    </rPh>
    <phoneticPr fontId="1"/>
  </si>
  <si>
    <t>ton</t>
    <phoneticPr fontId="1"/>
  </si>
  <si>
    <t>33°26'04.1"S</t>
  </si>
  <si>
    <t>70°41'02.7"W</t>
    <phoneticPr fontId="1"/>
  </si>
  <si>
    <t>標高</t>
    <rPh sb="0" eb="2">
      <t>ヒョウコウ</t>
    </rPh>
    <phoneticPr fontId="4"/>
  </si>
  <si>
    <t>ｍ</t>
    <phoneticPr fontId="1"/>
  </si>
  <si>
    <t>単位</t>
    <rPh sb="0" eb="2">
      <t>タンイ</t>
    </rPh>
    <phoneticPr fontId="1"/>
  </si>
  <si>
    <t>千Nm3</t>
    <phoneticPr fontId="1"/>
  </si>
  <si>
    <t>消費電力量（MWh)</t>
    <rPh sb="0" eb="2">
      <t>ショウヒ</t>
    </rPh>
    <rPh sb="2" eb="4">
      <t>デンリョク</t>
    </rPh>
    <rPh sb="4" eb="5">
      <t>リョウ</t>
    </rPh>
    <phoneticPr fontId="4"/>
  </si>
  <si>
    <t>（３）プロジェクト設備のガスエネルギー消費量</t>
    <rPh sb="9" eb="11">
      <t>セツビ</t>
    </rPh>
    <rPh sb="19" eb="21">
      <t>ショウヒ</t>
    </rPh>
    <rPh sb="21" eb="22">
      <t>リョウ</t>
    </rPh>
    <phoneticPr fontId="1"/>
  </si>
  <si>
    <t>※発熱量単位及び消費量単位に注意願います。　１GJ=0.28MWｈ　1Gcal=1.163MWｈ</t>
    <rPh sb="1" eb="3">
      <t>ハツネツ</t>
    </rPh>
    <rPh sb="3" eb="4">
      <t>リョウ</t>
    </rPh>
    <rPh sb="4" eb="6">
      <t>タンイ</t>
    </rPh>
    <rPh sb="6" eb="7">
      <t>オヨ</t>
    </rPh>
    <rPh sb="8" eb="11">
      <t>ショウヒリョウ</t>
    </rPh>
    <rPh sb="11" eb="13">
      <t>タンイ</t>
    </rPh>
    <rPh sb="14" eb="16">
      <t>チュウイ</t>
    </rPh>
    <rPh sb="16" eb="17">
      <t>ネガ</t>
    </rPh>
    <phoneticPr fontId="1"/>
  </si>
  <si>
    <t>ton-CO2/年</t>
  </si>
  <si>
    <t>◎CO2排出削減量の計算</t>
    <rPh sb="4" eb="6">
      <t>ハイシュツ</t>
    </rPh>
    <rPh sb="6" eb="8">
      <t>サクゲン</t>
    </rPh>
    <rPh sb="8" eb="9">
      <t>リョウ</t>
    </rPh>
    <rPh sb="10" eb="12">
      <t>ケイサン</t>
    </rPh>
    <phoneticPr fontId="1"/>
  </si>
  <si>
    <t>Q</t>
  </si>
  <si>
    <t>Q=Ry-Py</t>
  </si>
  <si>
    <t>Ry</t>
  </si>
  <si>
    <t>Py</t>
  </si>
  <si>
    <t>◎CO2排出削減量（生産量の変動を考慮）</t>
    <rPh sb="10" eb="12">
      <t>セイサン</t>
    </rPh>
    <rPh sb="12" eb="13">
      <t>リョウ</t>
    </rPh>
    <phoneticPr fontId="1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</si>
  <si>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</si>
  <si>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（ton-CO2/年）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</si>
  <si>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</si>
  <si>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</si>
  <si>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○○生産工場へのバイオマス蒸気ボイラーの導入</t>
    <phoneticPr fontId="1"/>
  </si>
  <si>
    <t>△△煮沸釜への蒸気供給</t>
    <phoneticPr fontId="1"/>
  </si>
  <si>
    <t>負荷の対象</t>
    <rPh sb="0" eb="2">
      <t>フカ</t>
    </rPh>
    <rPh sb="3" eb="5">
      <t>タイショウ</t>
    </rPh>
    <phoneticPr fontId="4"/>
  </si>
  <si>
    <t>（２）リファレンスボイラーのエネルギー消費量</t>
    <phoneticPr fontId="1"/>
  </si>
  <si>
    <t>リファレンスとなる
ボイラーの仕様</t>
    <phoneticPr fontId="1"/>
  </si>
  <si>
    <t>※単位記入のこと</t>
    <phoneticPr fontId="1"/>
  </si>
  <si>
    <t>月平均燃料消費量</t>
    <phoneticPr fontId="1"/>
  </si>
  <si>
    <t>※便宜上　消費電力量は（必要蒸発量/定格蒸発能力）×定格消費電力×稼働時間で計算。</t>
    <phoneticPr fontId="1"/>
  </si>
  <si>
    <t>MHIB-400S</t>
  </si>
  <si>
    <t>（ｋJ/ｋｇ)</t>
    <phoneticPr fontId="1"/>
  </si>
  <si>
    <t>プロジェクトで導入する
ボイラーの仕様</t>
    <phoneticPr fontId="1"/>
  </si>
  <si>
    <t>Ｒｙ＝RQｆｙ×fuｒf+ＲＱey×gef</t>
  </si>
  <si>
    <t>RQｆy</t>
  </si>
  <si>
    <t>fuｒf</t>
  </si>
  <si>
    <t>RQey</t>
  </si>
  <si>
    <t>ｇeｆ</t>
  </si>
  <si>
    <t>PＱｆy</t>
  </si>
  <si>
    <t>fupf</t>
  </si>
  <si>
    <t>PQey</t>
  </si>
  <si>
    <t>Pｙ＝PQfｙ×fupf+PQey×gef</t>
  </si>
  <si>
    <t>※単位記入</t>
    <rPh sb="1" eb="3">
      <t>タンイ</t>
    </rPh>
    <rPh sb="3" eb="5">
      <t>キニュウ</t>
    </rPh>
    <phoneticPr fontId="1"/>
  </si>
  <si>
    <t>※ボイラーに投入する組成（含水率等）における発熱量を記載のこと</t>
    <phoneticPr fontId="1"/>
  </si>
  <si>
    <t>年間必要熱出力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phoneticPr fontId="1"/>
  </si>
  <si>
    <t>(MJ/年)</t>
    <phoneticPr fontId="1"/>
  </si>
  <si>
    <t>A:年間必要燃料消費量</t>
    <rPh sb="2" eb="4">
      <t>ネンカン</t>
    </rPh>
    <rPh sb="6" eb="8">
      <t>ネンリョウ</t>
    </rPh>
    <rPh sb="8" eb="11">
      <t>ショウヒリョウ</t>
    </rPh>
    <phoneticPr fontId="1"/>
  </si>
  <si>
    <t>(ton/年)</t>
    <phoneticPr fontId="1"/>
  </si>
  <si>
    <t>B:確保可能バイオマス燃料</t>
    <rPh sb="2" eb="4">
      <t>カクホ</t>
    </rPh>
    <rPh sb="4" eb="6">
      <t>カノウ</t>
    </rPh>
    <rPh sb="11" eb="13">
      <t>ネンリョウ</t>
    </rPh>
    <phoneticPr fontId="1"/>
  </si>
  <si>
    <t>（ton/年）</t>
    <phoneticPr fontId="1"/>
  </si>
  <si>
    <t>有効燃料消費量</t>
    <rPh sb="0" eb="2">
      <t>ユウコウ</t>
    </rPh>
    <rPh sb="2" eb="4">
      <t>ネンリョウ</t>
    </rPh>
    <rPh sb="4" eb="7">
      <t>ショウヒリョウ</t>
    </rPh>
    <phoneticPr fontId="1"/>
  </si>
  <si>
    <t>（AとBの小さい方）</t>
    <phoneticPr fontId="1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</si>
  <si>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</si>
  <si>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</si>
  <si>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</si>
  <si>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</si>
  <si>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</si>
  <si>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</si>
  <si>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</si>
  <si>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</si>
  <si>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</si>
  <si>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</si>
  <si>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2020年版○○国エネルギー省△△資料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</si>
  <si>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</si>
  <si>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2020年版○○バイオマス資料</t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</si>
  <si>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</si>
  <si>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</si>
  <si>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</si>
  <si>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</si>
  <si>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</si>
  <si>
    <t>2023-2025JCM設備補助CO2排出削減量計算（バイオマス蒸気ボイラー）※記入例</t>
    <phoneticPr fontId="1"/>
  </si>
  <si>
    <t>2023-2025JCM設備補助CO2排出削減量計算（バイオマス蒸気ボイラー）</t>
    <phoneticPr fontId="1"/>
  </si>
  <si>
    <t>2023-2025JCM設備補助CO2排出削減量計算　（燃料種ごとの排出係数）</t>
    <rPh sb="28" eb="31">
      <t>ネンリョウシュ</t>
    </rPh>
    <rPh sb="34" eb="38">
      <t>ハイシュツケイスウ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</si>
</sst>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  <numFmt numFmtId="183" formatCode="0.00_);[Red]\(0.00\)"/>
    <numFmt numFmtId="184" formatCode="#,##0.000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182" fontId="3" fillId="2" borderId="1" xfId="1" applyNumberFormat="1" applyFont="1" applyFill="1" applyBorder="1">
      <alignment vertical="center"/>
    </xf>
    <xf numFmtId="180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9" xfId="1" applyFont="1" applyBorder="1" applyAlignment="1">
      <alignment vertical="center" wrapText="1"/>
    </xf>
    <xf numFmtId="177" fontId="3" fillId="0" borderId="9" xfId="1" applyNumberFormat="1" applyFont="1" applyBorder="1">
      <alignment vertical="center"/>
    </xf>
    <xf numFmtId="177" fontId="3" fillId="0" borderId="0" xfId="1" applyNumberFormat="1" applyFont="1">
      <alignment vertical="center"/>
    </xf>
    <xf numFmtId="180" fontId="3" fillId="0" borderId="0" xfId="1" applyNumberFormat="1" applyFont="1">
      <alignment vertical="center"/>
    </xf>
    <xf numFmtId="0" fontId="7" fillId="0" borderId="0" xfId="1" applyFont="1" applyAlignment="1">
      <alignment horizontal="center" vertical="center" shrinkToFit="1"/>
    </xf>
    <xf numFmtId="179" fontId="3" fillId="0" borderId="0" xfId="1" applyNumberFormat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2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shrinkToFit="1"/>
    </xf>
    <xf numFmtId="0" fontId="10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8" fontId="3" fillId="3" borderId="1" xfId="2" applyFont="1" applyFill="1" applyBorder="1" applyAlignment="1">
      <alignment horizontal="right" vertical="center"/>
    </xf>
    <xf numFmtId="38" fontId="3" fillId="3" borderId="1" xfId="2" applyFont="1" applyFill="1" applyBorder="1">
      <alignment vertical="center"/>
    </xf>
    <xf numFmtId="0" fontId="3" fillId="0" borderId="0" xfId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0" fontId="3" fillId="3" borderId="1" xfId="2" applyNumberFormat="1" applyFont="1" applyFill="1" applyBorder="1">
      <alignment vertical="center"/>
    </xf>
    <xf numFmtId="0" fontId="3" fillId="0" borderId="9" xfId="1" applyFont="1" applyBorder="1">
      <alignment vertical="center"/>
    </xf>
    <xf numFmtId="177" fontId="5" fillId="0" borderId="0" xfId="1" applyNumberFormat="1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176" fontId="6" fillId="0" borderId="3" xfId="0" applyNumberFormat="1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178" fontId="6" fillId="2" borderId="1" xfId="0" applyNumberFormat="1" applyFont="1" applyFill="1" applyBorder="1">
      <alignment vertical="center"/>
    </xf>
    <xf numFmtId="177" fontId="6" fillId="0" borderId="9" xfId="0" applyNumberFormat="1" applyFont="1" applyBorder="1">
      <alignment vertical="center"/>
    </xf>
    <xf numFmtId="178" fontId="6" fillId="0" borderId="0" xfId="0" applyNumberFormat="1" applyFont="1">
      <alignment vertical="center"/>
    </xf>
    <xf numFmtId="177" fontId="6" fillId="0" borderId="10" xfId="0" applyNumberFormat="1" applyFont="1" applyBorder="1">
      <alignment vertical="center"/>
    </xf>
    <xf numFmtId="183" fontId="6" fillId="3" borderId="1" xfId="0" applyNumberFormat="1" applyFont="1" applyFill="1" applyBorder="1">
      <alignment vertical="center"/>
    </xf>
    <xf numFmtId="183" fontId="6" fillId="0" borderId="3" xfId="0" applyNumberFormat="1" applyFont="1" applyBorder="1">
      <alignment vertical="center"/>
    </xf>
    <xf numFmtId="183" fontId="6" fillId="0" borderId="9" xfId="0" applyNumberFormat="1" applyFont="1" applyBorder="1">
      <alignment vertical="center"/>
    </xf>
    <xf numFmtId="183" fontId="6" fillId="0" borderId="10" xfId="0" applyNumberFormat="1" applyFont="1" applyBorder="1">
      <alignment vertical="center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ont="1" applyBorder="1">
      <alignment vertical="center"/>
    </xf>
    <xf numFmtId="38" fontId="6" fillId="2" borderId="1" xfId="2" applyFont="1" applyFill="1" applyBorder="1">
      <alignment vertical="center"/>
    </xf>
    <xf numFmtId="177" fontId="6" fillId="2" borderId="1" xfId="0" applyNumberFormat="1" applyFont="1" applyFill="1" applyBorder="1">
      <alignment vertical="center"/>
    </xf>
    <xf numFmtId="0" fontId="3" fillId="0" borderId="1" xfId="1" applyFont="1" applyBorder="1">
      <alignment vertical="center"/>
    </xf>
    <xf numFmtId="38" fontId="6" fillId="3" borderId="1" xfId="2" applyFont="1" applyFill="1" applyBorder="1">
      <alignment vertical="center"/>
    </xf>
    <xf numFmtId="177" fontId="6" fillId="3" borderId="1" xfId="0" applyNumberFormat="1" applyFont="1" applyFill="1" applyBorder="1">
      <alignment vertical="center"/>
    </xf>
    <xf numFmtId="38" fontId="14" fillId="3" borderId="1" xfId="2" applyFont="1" applyFill="1" applyBorder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1" applyFont="1" applyAlignment="1">
      <alignment vertical="center" shrinkToFit="1"/>
    </xf>
    <xf numFmtId="0" fontId="6" fillId="0" borderId="0" xfId="0" applyFont="1" applyAlignment="1">
      <alignment vertical="center" shrinkToFit="1"/>
    </xf>
    <xf numFmtId="181" fontId="3" fillId="3" borderId="1" xfId="1" applyNumberFormat="1" applyFont="1" applyFill="1" applyBorder="1">
      <alignment vertical="center"/>
    </xf>
    <xf numFmtId="177" fontId="3" fillId="3" borderId="1" xfId="1" applyNumberFormat="1" applyFont="1" applyFill="1" applyBorder="1">
      <alignment vertical="center"/>
    </xf>
    <xf numFmtId="179" fontId="3" fillId="0" borderId="5" xfId="1" applyNumberFormat="1" applyFont="1" applyBorder="1">
      <alignment vertical="center"/>
    </xf>
    <xf numFmtId="0" fontId="3" fillId="0" borderId="5" xfId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" xfId="1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3" fillId="2" borderId="4" xfId="1" applyFont="1" applyFill="1" applyBorder="1">
      <alignment vertical="center"/>
    </xf>
    <xf numFmtId="0" fontId="16" fillId="0" borderId="0" xfId="1" applyFont="1">
      <alignment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3" fillId="0" borderId="1" xfId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177" fontId="8" fillId="3" borderId="1" xfId="0" applyNumberFormat="1" applyFont="1" applyFill="1" applyBorder="1">
      <alignment vertical="center"/>
    </xf>
    <xf numFmtId="0" fontId="7" fillId="0" borderId="1" xfId="1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vertical="center" shrinkToFit="1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38" fontId="3" fillId="2" borderId="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40" fontId="3" fillId="2" borderId="1" xfId="2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wrapText="1"/>
    </xf>
    <xf numFmtId="40" fontId="6" fillId="2" borderId="1" xfId="2" applyNumberFormat="1" applyFont="1" applyFill="1" applyBorder="1" applyAlignment="1">
      <alignment horizontal="center" vertical="center" shrinkToFit="1"/>
    </xf>
    <xf numFmtId="0" fontId="3" fillId="0" borderId="2" xfId="1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3" fillId="0" borderId="4" xfId="1" applyFont="1" applyBorder="1" applyAlignment="1">
      <alignment vertical="center" shrinkToFit="1"/>
    </xf>
    <xf numFmtId="179" fontId="6" fillId="2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195944</xdr:colOff>
      <xdr:row>3</xdr:row>
      <xdr:rowOff>167705</xdr:rowOff>
    </xdr:from>
    <xdr:to>
      <xdr:col>16</xdr:col>
      <xdr:colOff>545056</xdr:colOff>
      <xdr:row>6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369AC9-6E1A-4905-9BCC-A48EE3F6F69A}"/>
            </a:ext>
          </a:extLst>
        </xdr:cNvPr>
        <xdr:cNvSpPr txBox="1"/>
      </xdr:nvSpPr>
      <xdr:spPr>
        <a:xfrm>
          <a:off x="7434944" y="739205"/>
          <a:ext cx="4662032" cy="49523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81</xdr:row>
      <xdr:rowOff>44822</xdr:rowOff>
    </xdr:from>
    <xdr:to>
      <xdr:col>13</xdr:col>
      <xdr:colOff>528918</xdr:colOff>
      <xdr:row>85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DDB034F-7B32-4715-94EE-D140EFC894B4}"/>
            </a:ext>
          </a:extLst>
        </xdr:cNvPr>
        <xdr:cNvSpPr txBox="1"/>
      </xdr:nvSpPr>
      <xdr:spPr>
        <a:xfrm>
          <a:off x="211119" y="16237322"/>
          <a:ext cx="9568479" cy="816238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法定耐用年数の間に生産量等＝蒸気負荷が大きく変動し、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排出削減量も変動する場合は、毎年度の負荷量＝年間必要熱出力と毎年度のバイオマスの確保量を記載のこと。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A)</a:t>
          </a:r>
          <a:r>
            <a:rPr kumimoji="1" lang="ja-JP" altLang="en-US" sz="900"/>
            <a:t>と入手確保可能なバイオマス燃料（</a:t>
          </a:r>
          <a:r>
            <a:rPr kumimoji="1" lang="en-US" altLang="ja-JP" sz="900"/>
            <a:t>B)</a:t>
          </a:r>
          <a:r>
            <a:rPr kumimoji="1" lang="ja-JP" altLang="en-US" sz="900"/>
            <a:t>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195944</xdr:colOff>
      <xdr:row>3</xdr:row>
      <xdr:rowOff>167705</xdr:rowOff>
    </xdr:from>
    <xdr:to>
      <xdr:col>16</xdr:col>
      <xdr:colOff>545056</xdr:colOff>
      <xdr:row>6</xdr:row>
      <xdr:rowOff>91440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AFD6757-0EB1-4830-A31C-0C5704CF0764}"/>
            </a:ext>
          </a:extLst>
        </xdr:cNvPr>
        <xdr:cNvSpPr txBox="1"/>
      </xdr:nvSpPr>
      <xdr:spPr>
        <a:xfrm>
          <a:off x="7246349" y="647765"/>
          <a:ext cx="4646792" cy="41903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81</xdr:row>
      <xdr:rowOff>44822</xdr:rowOff>
    </xdr:from>
    <xdr:to>
      <xdr:col>13</xdr:col>
      <xdr:colOff>528918</xdr:colOff>
      <xdr:row>85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8D603D4-B29E-49C4-8989-67941D1D1410}"/>
            </a:ext>
          </a:extLst>
        </xdr:cNvPr>
        <xdr:cNvSpPr txBox="1"/>
      </xdr:nvSpPr>
      <xdr:spPr>
        <a:xfrm>
          <a:off x="207309" y="13162652"/>
          <a:ext cx="9368454" cy="6962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法定耐用年数の間に生産量等＝蒸気負荷が大きく変動し、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排出削減量も変動する場合は、毎年度の負荷量＝年間必要熱出力と毎年度のバイオマスの確保量を記載のこと。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A)</a:t>
          </a:r>
          <a:r>
            <a:rPr kumimoji="1" lang="ja-JP" altLang="en-US" sz="900"/>
            <a:t>と入手確保可能なバイオマス燃料（</a:t>
          </a:r>
          <a:r>
            <a:rPr kumimoji="1" lang="en-US" altLang="ja-JP" sz="900"/>
            <a:t>B)</a:t>
          </a:r>
          <a:r>
            <a:rPr kumimoji="1" lang="ja-JP" altLang="en-US" sz="900"/>
            <a:t>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1E29B88-02B0-432C-85E4-4BA22198DFF1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A80E42DB-10FE-4DF9-BBF3-74A774DD32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A14FFA3-B2A6-4E6D-A465-6746D6FC2B65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BF3B5BFF-61BF-41B1-B215-F4DC416F0BA9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D7C6A7AA-067F-40F1-AC40-E333DE5DE1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32B98573-02BB-493C-ABB4-8E5A97F57B89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B8D1548-113D-4CCE-B71B-58D99FC06A68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A0D6903-53C3-4E48-A510-002068D21AB8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8647B0B7-9BCC-486F-AC2F-17F08AF96B06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B32FE97E-8EDD-47B5-A284-3F69B7886B2C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6EC9201C-37DC-4646-87CA-F9FB91B6567E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ABFF755F-07C1-40D4-B092-3D7CD621C8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E2EB3358-49B9-41B6-94B2-21474ED266AB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79</xdr:row>
      <xdr:rowOff>27214</xdr:rowOff>
    </xdr:from>
    <xdr:to>
      <xdr:col>24</xdr:col>
      <xdr:colOff>82060</xdr:colOff>
      <xdr:row>139</xdr:row>
      <xdr:rowOff>99356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1DE22777-659E-44A8-B626-7793C69BA4CD}"/>
            </a:ext>
          </a:extLst>
        </xdr:cNvPr>
        <xdr:cNvGrpSpPr/>
      </xdr:nvGrpSpPr>
      <xdr:grpSpPr>
        <a:xfrm>
          <a:off x="8538482" y="135717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1B820F68-3B0B-4B2F-8584-BED271F129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A33A6D63-0CB3-4B84-9986-A3A51FEF751E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ECA98-201E-4BE4-8892-4542B3CC7D5F}">
  <sheetPr>
    <pageSetUpPr fitToPage="1"/>
  </sheetPr>
  <dimension ref="B2:V96"/>
  <sheetViews>
    <sheetView tabSelected="1" view="pageBreakPreview" zoomScaleNormal="85" zoomScaleSheetLayoutView="100" workbookViewId="0">
      <selection activeCell="B3" sqref="B3"/>
    </sheetView>
  </sheetViews>
  <sheetFormatPr defaultRowHeight="12.6" customHeight="1" x14ac:dyDescent="0.15"/>
  <cols>
    <col min="1" max="1" width="2.5" style="8" customWidth="1"/>
    <col min="2" max="2" width="21.875" style="8" customWidth="1"/>
    <col min="3" max="3" width="10.25" style="8" customWidth="1"/>
    <col min="4" max="15" width="9.75" style="8" customWidth="1"/>
    <col min="16" max="16" width="14" style="8" customWidth="1"/>
    <col min="17" max="17" width="11.75" style="8" bestFit="1" customWidth="1"/>
    <col min="18" max="18" width="3.125" style="8" customWidth="1"/>
    <col min="19" max="258" width="8.875" style="8"/>
    <col min="259" max="259" width="27.375" style="8" customWidth="1"/>
    <col min="260" max="261" width="8.875" style="8" customWidth="1"/>
    <col min="262" max="271" width="9.5" style="8" bestFit="1" customWidth="1"/>
    <col min="272" max="272" width="17.5" style="8" customWidth="1"/>
    <col min="273" max="514" width="8.875" style="8"/>
    <col min="515" max="515" width="27.375" style="8" customWidth="1"/>
    <col min="516" max="517" width="8.875" style="8" customWidth="1"/>
    <col min="518" max="527" width="9.5" style="8" bestFit="1" customWidth="1"/>
    <col min="528" max="528" width="17.5" style="8" customWidth="1"/>
    <col min="529" max="770" width="8.875" style="8"/>
    <col min="771" max="771" width="27.375" style="8" customWidth="1"/>
    <col min="772" max="773" width="8.875" style="8" customWidth="1"/>
    <col min="774" max="783" width="9.5" style="8" bestFit="1" customWidth="1"/>
    <col min="784" max="784" width="17.5" style="8" customWidth="1"/>
    <col min="785" max="1026" width="8.875" style="8"/>
    <col min="1027" max="1027" width="27.375" style="8" customWidth="1"/>
    <col min="1028" max="1029" width="8.875" style="8" customWidth="1"/>
    <col min="1030" max="1039" width="9.5" style="8" bestFit="1" customWidth="1"/>
    <col min="1040" max="1040" width="17.5" style="8" customWidth="1"/>
    <col min="1041" max="1282" width="8.875" style="8"/>
    <col min="1283" max="1283" width="27.375" style="8" customWidth="1"/>
    <col min="1284" max="1285" width="8.875" style="8" customWidth="1"/>
    <col min="1286" max="1295" width="9.5" style="8" bestFit="1" customWidth="1"/>
    <col min="1296" max="1296" width="17.5" style="8" customWidth="1"/>
    <col min="1297" max="1538" width="8.875" style="8"/>
    <col min="1539" max="1539" width="27.375" style="8" customWidth="1"/>
    <col min="1540" max="1541" width="8.875" style="8" customWidth="1"/>
    <col min="1542" max="1551" width="9.5" style="8" bestFit="1" customWidth="1"/>
    <col min="1552" max="1552" width="17.5" style="8" customWidth="1"/>
    <col min="1553" max="1794" width="8.875" style="8"/>
    <col min="1795" max="1795" width="27.375" style="8" customWidth="1"/>
    <col min="1796" max="1797" width="8.875" style="8" customWidth="1"/>
    <col min="1798" max="1807" width="9.5" style="8" bestFit="1" customWidth="1"/>
    <col min="1808" max="1808" width="17.5" style="8" customWidth="1"/>
    <col min="1809" max="2050" width="8.875" style="8"/>
    <col min="2051" max="2051" width="27.375" style="8" customWidth="1"/>
    <col min="2052" max="2053" width="8.875" style="8" customWidth="1"/>
    <col min="2054" max="2063" width="9.5" style="8" bestFit="1" customWidth="1"/>
    <col min="2064" max="2064" width="17.5" style="8" customWidth="1"/>
    <col min="2065" max="2306" width="8.875" style="8"/>
    <col min="2307" max="2307" width="27.375" style="8" customWidth="1"/>
    <col min="2308" max="2309" width="8.875" style="8" customWidth="1"/>
    <col min="2310" max="2319" width="9.5" style="8" bestFit="1" customWidth="1"/>
    <col min="2320" max="2320" width="17.5" style="8" customWidth="1"/>
    <col min="2321" max="2562" width="8.875" style="8"/>
    <col min="2563" max="2563" width="27.375" style="8" customWidth="1"/>
    <col min="2564" max="2565" width="8.875" style="8" customWidth="1"/>
    <col min="2566" max="2575" width="9.5" style="8" bestFit="1" customWidth="1"/>
    <col min="2576" max="2576" width="17.5" style="8" customWidth="1"/>
    <col min="2577" max="2818" width="8.875" style="8"/>
    <col min="2819" max="2819" width="27.375" style="8" customWidth="1"/>
    <col min="2820" max="2821" width="8.875" style="8" customWidth="1"/>
    <col min="2822" max="2831" width="9.5" style="8" bestFit="1" customWidth="1"/>
    <col min="2832" max="2832" width="17.5" style="8" customWidth="1"/>
    <col min="2833" max="3074" width="8.875" style="8"/>
    <col min="3075" max="3075" width="27.375" style="8" customWidth="1"/>
    <col min="3076" max="3077" width="8.875" style="8" customWidth="1"/>
    <col min="3078" max="3087" width="9.5" style="8" bestFit="1" customWidth="1"/>
    <col min="3088" max="3088" width="17.5" style="8" customWidth="1"/>
    <col min="3089" max="3330" width="8.875" style="8"/>
    <col min="3331" max="3331" width="27.375" style="8" customWidth="1"/>
    <col min="3332" max="3333" width="8.875" style="8" customWidth="1"/>
    <col min="3334" max="3343" width="9.5" style="8" bestFit="1" customWidth="1"/>
    <col min="3344" max="3344" width="17.5" style="8" customWidth="1"/>
    <col min="3345" max="3586" width="8.875" style="8"/>
    <col min="3587" max="3587" width="27.375" style="8" customWidth="1"/>
    <col min="3588" max="3589" width="8.875" style="8" customWidth="1"/>
    <col min="3590" max="3599" width="9.5" style="8" bestFit="1" customWidth="1"/>
    <col min="3600" max="3600" width="17.5" style="8" customWidth="1"/>
    <col min="3601" max="3842" width="8.875" style="8"/>
    <col min="3843" max="3843" width="27.375" style="8" customWidth="1"/>
    <col min="3844" max="3845" width="8.875" style="8" customWidth="1"/>
    <col min="3846" max="3855" width="9.5" style="8" bestFit="1" customWidth="1"/>
    <col min="3856" max="3856" width="17.5" style="8" customWidth="1"/>
    <col min="3857" max="4098" width="8.875" style="8"/>
    <col min="4099" max="4099" width="27.375" style="8" customWidth="1"/>
    <col min="4100" max="4101" width="8.875" style="8" customWidth="1"/>
    <col min="4102" max="4111" width="9.5" style="8" bestFit="1" customWidth="1"/>
    <col min="4112" max="4112" width="17.5" style="8" customWidth="1"/>
    <col min="4113" max="4354" width="8.875" style="8"/>
    <col min="4355" max="4355" width="27.375" style="8" customWidth="1"/>
    <col min="4356" max="4357" width="8.875" style="8" customWidth="1"/>
    <col min="4358" max="4367" width="9.5" style="8" bestFit="1" customWidth="1"/>
    <col min="4368" max="4368" width="17.5" style="8" customWidth="1"/>
    <col min="4369" max="4610" width="8.875" style="8"/>
    <col min="4611" max="4611" width="27.375" style="8" customWidth="1"/>
    <col min="4612" max="4613" width="8.875" style="8" customWidth="1"/>
    <col min="4614" max="4623" width="9.5" style="8" bestFit="1" customWidth="1"/>
    <col min="4624" max="4624" width="17.5" style="8" customWidth="1"/>
    <col min="4625" max="4866" width="8.875" style="8"/>
    <col min="4867" max="4867" width="27.375" style="8" customWidth="1"/>
    <col min="4868" max="4869" width="8.875" style="8" customWidth="1"/>
    <col min="4870" max="4879" width="9.5" style="8" bestFit="1" customWidth="1"/>
    <col min="4880" max="4880" width="17.5" style="8" customWidth="1"/>
    <col min="4881" max="5122" width="8.875" style="8"/>
    <col min="5123" max="5123" width="27.375" style="8" customWidth="1"/>
    <col min="5124" max="5125" width="8.875" style="8" customWidth="1"/>
    <col min="5126" max="5135" width="9.5" style="8" bestFit="1" customWidth="1"/>
    <col min="5136" max="5136" width="17.5" style="8" customWidth="1"/>
    <col min="5137" max="5378" width="8.875" style="8"/>
    <col min="5379" max="5379" width="27.375" style="8" customWidth="1"/>
    <col min="5380" max="5381" width="8.875" style="8" customWidth="1"/>
    <col min="5382" max="5391" width="9.5" style="8" bestFit="1" customWidth="1"/>
    <col min="5392" max="5392" width="17.5" style="8" customWidth="1"/>
    <col min="5393" max="5634" width="8.875" style="8"/>
    <col min="5635" max="5635" width="27.375" style="8" customWidth="1"/>
    <col min="5636" max="5637" width="8.875" style="8" customWidth="1"/>
    <col min="5638" max="5647" width="9.5" style="8" bestFit="1" customWidth="1"/>
    <col min="5648" max="5648" width="17.5" style="8" customWidth="1"/>
    <col min="5649" max="5890" width="8.875" style="8"/>
    <col min="5891" max="5891" width="27.375" style="8" customWidth="1"/>
    <col min="5892" max="5893" width="8.875" style="8" customWidth="1"/>
    <col min="5894" max="5903" width="9.5" style="8" bestFit="1" customWidth="1"/>
    <col min="5904" max="5904" width="17.5" style="8" customWidth="1"/>
    <col min="5905" max="6146" width="8.875" style="8"/>
    <col min="6147" max="6147" width="27.375" style="8" customWidth="1"/>
    <col min="6148" max="6149" width="8.875" style="8" customWidth="1"/>
    <col min="6150" max="6159" width="9.5" style="8" bestFit="1" customWidth="1"/>
    <col min="6160" max="6160" width="17.5" style="8" customWidth="1"/>
    <col min="6161" max="6402" width="8.875" style="8"/>
    <col min="6403" max="6403" width="27.375" style="8" customWidth="1"/>
    <col min="6404" max="6405" width="8.875" style="8" customWidth="1"/>
    <col min="6406" max="6415" width="9.5" style="8" bestFit="1" customWidth="1"/>
    <col min="6416" max="6416" width="17.5" style="8" customWidth="1"/>
    <col min="6417" max="6658" width="8.875" style="8"/>
    <col min="6659" max="6659" width="27.375" style="8" customWidth="1"/>
    <col min="6660" max="6661" width="8.875" style="8" customWidth="1"/>
    <col min="6662" max="6671" width="9.5" style="8" bestFit="1" customWidth="1"/>
    <col min="6672" max="6672" width="17.5" style="8" customWidth="1"/>
    <col min="6673" max="6914" width="8.875" style="8"/>
    <col min="6915" max="6915" width="27.375" style="8" customWidth="1"/>
    <col min="6916" max="6917" width="8.875" style="8" customWidth="1"/>
    <col min="6918" max="6927" width="9.5" style="8" bestFit="1" customWidth="1"/>
    <col min="6928" max="6928" width="17.5" style="8" customWidth="1"/>
    <col min="6929" max="7170" width="8.875" style="8"/>
    <col min="7171" max="7171" width="27.375" style="8" customWidth="1"/>
    <col min="7172" max="7173" width="8.875" style="8" customWidth="1"/>
    <col min="7174" max="7183" width="9.5" style="8" bestFit="1" customWidth="1"/>
    <col min="7184" max="7184" width="17.5" style="8" customWidth="1"/>
    <col min="7185" max="7426" width="8.875" style="8"/>
    <col min="7427" max="7427" width="27.375" style="8" customWidth="1"/>
    <col min="7428" max="7429" width="8.875" style="8" customWidth="1"/>
    <col min="7430" max="7439" width="9.5" style="8" bestFit="1" customWidth="1"/>
    <col min="7440" max="7440" width="17.5" style="8" customWidth="1"/>
    <col min="7441" max="7682" width="8.875" style="8"/>
    <col min="7683" max="7683" width="27.375" style="8" customWidth="1"/>
    <col min="7684" max="7685" width="8.875" style="8" customWidth="1"/>
    <col min="7686" max="7695" width="9.5" style="8" bestFit="1" customWidth="1"/>
    <col min="7696" max="7696" width="17.5" style="8" customWidth="1"/>
    <col min="7697" max="7938" width="8.875" style="8"/>
    <col min="7939" max="7939" width="27.375" style="8" customWidth="1"/>
    <col min="7940" max="7941" width="8.875" style="8" customWidth="1"/>
    <col min="7942" max="7951" width="9.5" style="8" bestFit="1" customWidth="1"/>
    <col min="7952" max="7952" width="17.5" style="8" customWidth="1"/>
    <col min="7953" max="8194" width="8.875" style="8"/>
    <col min="8195" max="8195" width="27.375" style="8" customWidth="1"/>
    <col min="8196" max="8197" width="8.875" style="8" customWidth="1"/>
    <col min="8198" max="8207" width="9.5" style="8" bestFit="1" customWidth="1"/>
    <col min="8208" max="8208" width="17.5" style="8" customWidth="1"/>
    <col min="8209" max="8450" width="8.875" style="8"/>
    <col min="8451" max="8451" width="27.375" style="8" customWidth="1"/>
    <col min="8452" max="8453" width="8.875" style="8" customWidth="1"/>
    <col min="8454" max="8463" width="9.5" style="8" bestFit="1" customWidth="1"/>
    <col min="8464" max="8464" width="17.5" style="8" customWidth="1"/>
    <col min="8465" max="8706" width="8.875" style="8"/>
    <col min="8707" max="8707" width="27.375" style="8" customWidth="1"/>
    <col min="8708" max="8709" width="8.875" style="8" customWidth="1"/>
    <col min="8710" max="8719" width="9.5" style="8" bestFit="1" customWidth="1"/>
    <col min="8720" max="8720" width="17.5" style="8" customWidth="1"/>
    <col min="8721" max="8962" width="8.875" style="8"/>
    <col min="8963" max="8963" width="27.375" style="8" customWidth="1"/>
    <col min="8964" max="8965" width="8.875" style="8" customWidth="1"/>
    <col min="8966" max="8975" width="9.5" style="8" bestFit="1" customWidth="1"/>
    <col min="8976" max="8976" width="17.5" style="8" customWidth="1"/>
    <col min="8977" max="9218" width="8.875" style="8"/>
    <col min="9219" max="9219" width="27.375" style="8" customWidth="1"/>
    <col min="9220" max="9221" width="8.875" style="8" customWidth="1"/>
    <col min="9222" max="9231" width="9.5" style="8" bestFit="1" customWidth="1"/>
    <col min="9232" max="9232" width="17.5" style="8" customWidth="1"/>
    <col min="9233" max="9474" width="8.875" style="8"/>
    <col min="9475" max="9475" width="27.375" style="8" customWidth="1"/>
    <col min="9476" max="9477" width="8.875" style="8" customWidth="1"/>
    <col min="9478" max="9487" width="9.5" style="8" bestFit="1" customWidth="1"/>
    <col min="9488" max="9488" width="17.5" style="8" customWidth="1"/>
    <col min="9489" max="9730" width="8.875" style="8"/>
    <col min="9731" max="9731" width="27.375" style="8" customWidth="1"/>
    <col min="9732" max="9733" width="8.875" style="8" customWidth="1"/>
    <col min="9734" max="9743" width="9.5" style="8" bestFit="1" customWidth="1"/>
    <col min="9744" max="9744" width="17.5" style="8" customWidth="1"/>
    <col min="9745" max="9986" width="8.875" style="8"/>
    <col min="9987" max="9987" width="27.375" style="8" customWidth="1"/>
    <col min="9988" max="9989" width="8.875" style="8" customWidth="1"/>
    <col min="9990" max="9999" width="9.5" style="8" bestFit="1" customWidth="1"/>
    <col min="10000" max="10000" width="17.5" style="8" customWidth="1"/>
    <col min="10001" max="10242" width="8.875" style="8"/>
    <col min="10243" max="10243" width="27.375" style="8" customWidth="1"/>
    <col min="10244" max="10245" width="8.875" style="8" customWidth="1"/>
    <col min="10246" max="10255" width="9.5" style="8" bestFit="1" customWidth="1"/>
    <col min="10256" max="10256" width="17.5" style="8" customWidth="1"/>
    <col min="10257" max="10498" width="8.875" style="8"/>
    <col min="10499" max="10499" width="27.375" style="8" customWidth="1"/>
    <col min="10500" max="10501" width="8.875" style="8" customWidth="1"/>
    <col min="10502" max="10511" width="9.5" style="8" bestFit="1" customWidth="1"/>
    <col min="10512" max="10512" width="17.5" style="8" customWidth="1"/>
    <col min="10513" max="10754" width="8.875" style="8"/>
    <col min="10755" max="10755" width="27.375" style="8" customWidth="1"/>
    <col min="10756" max="10757" width="8.875" style="8" customWidth="1"/>
    <col min="10758" max="10767" width="9.5" style="8" bestFit="1" customWidth="1"/>
    <col min="10768" max="10768" width="17.5" style="8" customWidth="1"/>
    <col min="10769" max="11010" width="8.875" style="8"/>
    <col min="11011" max="11011" width="27.375" style="8" customWidth="1"/>
    <col min="11012" max="11013" width="8.875" style="8" customWidth="1"/>
    <col min="11014" max="11023" width="9.5" style="8" bestFit="1" customWidth="1"/>
    <col min="11024" max="11024" width="17.5" style="8" customWidth="1"/>
    <col min="11025" max="11266" width="8.875" style="8"/>
    <col min="11267" max="11267" width="27.375" style="8" customWidth="1"/>
    <col min="11268" max="11269" width="8.875" style="8" customWidth="1"/>
    <col min="11270" max="11279" width="9.5" style="8" bestFit="1" customWidth="1"/>
    <col min="11280" max="11280" width="17.5" style="8" customWidth="1"/>
    <col min="11281" max="11522" width="8.875" style="8"/>
    <col min="11523" max="11523" width="27.375" style="8" customWidth="1"/>
    <col min="11524" max="11525" width="8.875" style="8" customWidth="1"/>
    <col min="11526" max="11535" width="9.5" style="8" bestFit="1" customWidth="1"/>
    <col min="11536" max="11536" width="17.5" style="8" customWidth="1"/>
    <col min="11537" max="11778" width="8.875" style="8"/>
    <col min="11779" max="11779" width="27.375" style="8" customWidth="1"/>
    <col min="11780" max="11781" width="8.875" style="8" customWidth="1"/>
    <col min="11782" max="11791" width="9.5" style="8" bestFit="1" customWidth="1"/>
    <col min="11792" max="11792" width="17.5" style="8" customWidth="1"/>
    <col min="11793" max="12034" width="8.875" style="8"/>
    <col min="12035" max="12035" width="27.375" style="8" customWidth="1"/>
    <col min="12036" max="12037" width="8.875" style="8" customWidth="1"/>
    <col min="12038" max="12047" width="9.5" style="8" bestFit="1" customWidth="1"/>
    <col min="12048" max="12048" width="17.5" style="8" customWidth="1"/>
    <col min="12049" max="12290" width="8.875" style="8"/>
    <col min="12291" max="12291" width="27.375" style="8" customWidth="1"/>
    <col min="12292" max="12293" width="8.875" style="8" customWidth="1"/>
    <col min="12294" max="12303" width="9.5" style="8" bestFit="1" customWidth="1"/>
    <col min="12304" max="12304" width="17.5" style="8" customWidth="1"/>
    <col min="12305" max="12546" width="8.875" style="8"/>
    <col min="12547" max="12547" width="27.375" style="8" customWidth="1"/>
    <col min="12548" max="12549" width="8.875" style="8" customWidth="1"/>
    <col min="12550" max="12559" width="9.5" style="8" bestFit="1" customWidth="1"/>
    <col min="12560" max="12560" width="17.5" style="8" customWidth="1"/>
    <col min="12561" max="12802" width="8.875" style="8"/>
    <col min="12803" max="12803" width="27.375" style="8" customWidth="1"/>
    <col min="12804" max="12805" width="8.875" style="8" customWidth="1"/>
    <col min="12806" max="12815" width="9.5" style="8" bestFit="1" customWidth="1"/>
    <col min="12816" max="12816" width="17.5" style="8" customWidth="1"/>
    <col min="12817" max="13058" width="8.875" style="8"/>
    <col min="13059" max="13059" width="27.375" style="8" customWidth="1"/>
    <col min="13060" max="13061" width="8.875" style="8" customWidth="1"/>
    <col min="13062" max="13071" width="9.5" style="8" bestFit="1" customWidth="1"/>
    <col min="13072" max="13072" width="17.5" style="8" customWidth="1"/>
    <col min="13073" max="13314" width="8.875" style="8"/>
    <col min="13315" max="13315" width="27.375" style="8" customWidth="1"/>
    <col min="13316" max="13317" width="8.875" style="8" customWidth="1"/>
    <col min="13318" max="13327" width="9.5" style="8" bestFit="1" customWidth="1"/>
    <col min="13328" max="13328" width="17.5" style="8" customWidth="1"/>
    <col min="13329" max="13570" width="8.875" style="8"/>
    <col min="13571" max="13571" width="27.375" style="8" customWidth="1"/>
    <col min="13572" max="13573" width="8.875" style="8" customWidth="1"/>
    <col min="13574" max="13583" width="9.5" style="8" bestFit="1" customWidth="1"/>
    <col min="13584" max="13584" width="17.5" style="8" customWidth="1"/>
    <col min="13585" max="13826" width="8.875" style="8"/>
    <col min="13827" max="13827" width="27.375" style="8" customWidth="1"/>
    <col min="13828" max="13829" width="8.875" style="8" customWidth="1"/>
    <col min="13830" max="13839" width="9.5" style="8" bestFit="1" customWidth="1"/>
    <col min="13840" max="13840" width="17.5" style="8" customWidth="1"/>
    <col min="13841" max="14082" width="8.875" style="8"/>
    <col min="14083" max="14083" width="27.375" style="8" customWidth="1"/>
    <col min="14084" max="14085" width="8.875" style="8" customWidth="1"/>
    <col min="14086" max="14095" width="9.5" style="8" bestFit="1" customWidth="1"/>
    <col min="14096" max="14096" width="17.5" style="8" customWidth="1"/>
    <col min="14097" max="14338" width="8.875" style="8"/>
    <col min="14339" max="14339" width="27.375" style="8" customWidth="1"/>
    <col min="14340" max="14341" width="8.875" style="8" customWidth="1"/>
    <col min="14342" max="14351" width="9.5" style="8" bestFit="1" customWidth="1"/>
    <col min="14352" max="14352" width="17.5" style="8" customWidth="1"/>
    <col min="14353" max="14594" width="8.875" style="8"/>
    <col min="14595" max="14595" width="27.375" style="8" customWidth="1"/>
    <col min="14596" max="14597" width="8.875" style="8" customWidth="1"/>
    <col min="14598" max="14607" width="9.5" style="8" bestFit="1" customWidth="1"/>
    <col min="14608" max="14608" width="17.5" style="8" customWidth="1"/>
    <col min="14609" max="14850" width="8.875" style="8"/>
    <col min="14851" max="14851" width="27.375" style="8" customWidth="1"/>
    <col min="14852" max="14853" width="8.875" style="8" customWidth="1"/>
    <col min="14854" max="14863" width="9.5" style="8" bestFit="1" customWidth="1"/>
    <col min="14864" max="14864" width="17.5" style="8" customWidth="1"/>
    <col min="14865" max="15106" width="8.875" style="8"/>
    <col min="15107" max="15107" width="27.375" style="8" customWidth="1"/>
    <col min="15108" max="15109" width="8.875" style="8" customWidth="1"/>
    <col min="15110" max="15119" width="9.5" style="8" bestFit="1" customWidth="1"/>
    <col min="15120" max="15120" width="17.5" style="8" customWidth="1"/>
    <col min="15121" max="15362" width="8.875" style="8"/>
    <col min="15363" max="15363" width="27.375" style="8" customWidth="1"/>
    <col min="15364" max="15365" width="8.875" style="8" customWidth="1"/>
    <col min="15366" max="15375" width="9.5" style="8" bestFit="1" customWidth="1"/>
    <col min="15376" max="15376" width="17.5" style="8" customWidth="1"/>
    <col min="15377" max="15618" width="8.875" style="8"/>
    <col min="15619" max="15619" width="27.375" style="8" customWidth="1"/>
    <col min="15620" max="15621" width="8.875" style="8" customWidth="1"/>
    <col min="15622" max="15631" width="9.5" style="8" bestFit="1" customWidth="1"/>
    <col min="15632" max="15632" width="17.5" style="8" customWidth="1"/>
    <col min="15633" max="15874" width="8.875" style="8"/>
    <col min="15875" max="15875" width="27.375" style="8" customWidth="1"/>
    <col min="15876" max="15877" width="8.875" style="8" customWidth="1"/>
    <col min="15878" max="15887" width="9.5" style="8" bestFit="1" customWidth="1"/>
    <col min="15888" max="15888" width="17.5" style="8" customWidth="1"/>
    <col min="15889" max="16130" width="8.875" style="8"/>
    <col min="16131" max="16131" width="27.375" style="8" customWidth="1"/>
    <col min="16132" max="16133" width="8.875" style="8" customWidth="1"/>
    <col min="16134" max="16143" width="9.5" style="8" bestFit="1" customWidth="1"/>
    <col min="16144" max="16144" width="17.5" style="8" customWidth="1"/>
    <col min="16145" max="16384" width="8.875" style="8"/>
  </cols>
  <sheetData>
    <row r="2" spans="2:22" ht="12.6" customHeight="1" x14ac:dyDescent="0.15">
      <c r="B2" s="19" t="s">
        <v>147</v>
      </c>
    </row>
    <row r="4" spans="2:22" s="23" customFormat="1" ht="12.6" customHeight="1" x14ac:dyDescent="0.15">
      <c r="B4" s="20" t="s">
        <v>7</v>
      </c>
      <c r="C4" s="100" t="s">
        <v>99</v>
      </c>
      <c r="D4" s="100"/>
      <c r="E4" s="100"/>
      <c r="F4" s="100"/>
      <c r="G4" s="100"/>
      <c r="H4" s="100"/>
      <c r="I4" s="100"/>
      <c r="J4" s="100"/>
      <c r="K4" s="21"/>
      <c r="L4" s="22"/>
      <c r="M4" s="22"/>
      <c r="N4" s="22"/>
    </row>
    <row r="5" spans="2:22" s="23" customFormat="1" ht="12.6" customHeight="1" x14ac:dyDescent="0.15">
      <c r="B5" s="101" t="s">
        <v>8</v>
      </c>
      <c r="C5" s="20" t="s">
        <v>9</v>
      </c>
      <c r="D5" s="100"/>
      <c r="E5" s="104"/>
      <c r="F5" s="104"/>
      <c r="G5" s="104"/>
      <c r="H5" s="104"/>
      <c r="I5" s="104"/>
      <c r="J5" s="104"/>
      <c r="K5" s="21"/>
      <c r="L5" s="22"/>
      <c r="M5" s="22"/>
    </row>
    <row r="6" spans="2:22" s="23" customFormat="1" ht="12.6" customHeight="1" x14ac:dyDescent="0.15">
      <c r="B6" s="102"/>
      <c r="C6" s="20" t="s">
        <v>10</v>
      </c>
      <c r="D6" s="105" t="s">
        <v>79</v>
      </c>
      <c r="E6" s="106"/>
      <c r="F6" s="107"/>
      <c r="G6" s="24" t="s">
        <v>11</v>
      </c>
      <c r="H6" s="105" t="s">
        <v>80</v>
      </c>
      <c r="I6" s="106"/>
      <c r="J6" s="107"/>
      <c r="K6" s="21"/>
      <c r="L6" s="22"/>
      <c r="M6" s="22"/>
    </row>
    <row r="7" spans="2:22" s="23" customFormat="1" ht="12.6" customHeight="1" x14ac:dyDescent="0.15">
      <c r="B7" s="103"/>
      <c r="C7" s="20" t="s">
        <v>81</v>
      </c>
      <c r="D7" s="108">
        <v>700</v>
      </c>
      <c r="E7" s="108"/>
      <c r="F7" s="108"/>
      <c r="G7" s="109" t="s">
        <v>82</v>
      </c>
      <c r="H7" s="110"/>
      <c r="I7" s="110"/>
      <c r="J7" s="111"/>
      <c r="K7" s="21"/>
      <c r="L7" s="22"/>
      <c r="M7" s="22"/>
      <c r="N7" s="22"/>
    </row>
    <row r="8" spans="2:22" ht="12.6" customHeight="1" x14ac:dyDescent="0.15">
      <c r="B8" s="20" t="s">
        <v>101</v>
      </c>
      <c r="C8" s="100" t="s">
        <v>100</v>
      </c>
      <c r="D8" s="100"/>
      <c r="E8" s="100"/>
      <c r="F8" s="100"/>
      <c r="G8" s="100"/>
      <c r="H8" s="100"/>
      <c r="I8" s="100"/>
      <c r="J8" s="100"/>
      <c r="K8" s="21"/>
      <c r="L8" s="87"/>
      <c r="M8" s="88" t="s">
        <v>129</v>
      </c>
      <c r="N8" s="89"/>
      <c r="O8" s="90" t="s">
        <v>130</v>
      </c>
      <c r="P8" s="23"/>
      <c r="Q8" s="23"/>
      <c r="R8" s="23"/>
      <c r="S8" s="23"/>
      <c r="T8" s="23"/>
      <c r="U8" s="23"/>
      <c r="V8" s="23"/>
    </row>
    <row r="9" spans="2:22" ht="12.6" customHeight="1" x14ac:dyDescent="0.15">
      <c r="B9" s="2"/>
      <c r="C9" s="2"/>
      <c r="D9" s="3"/>
      <c r="E9" s="25"/>
      <c r="F9" s="25"/>
      <c r="G9" s="25"/>
      <c r="H9" s="25"/>
      <c r="I9" s="25"/>
      <c r="J9" s="25"/>
      <c r="K9" s="22"/>
      <c r="L9" s="22"/>
      <c r="M9" s="22"/>
      <c r="N9" s="22"/>
      <c r="O9" s="23"/>
      <c r="P9" s="23"/>
      <c r="Q9" s="23"/>
      <c r="R9" s="23"/>
      <c r="S9" s="23"/>
      <c r="T9" s="23"/>
      <c r="U9" s="23"/>
      <c r="V9" s="23"/>
    </row>
    <row r="10" spans="2:22" ht="12.6" customHeight="1" x14ac:dyDescent="0.15">
      <c r="B10" s="19" t="s">
        <v>27</v>
      </c>
      <c r="C10" s="19"/>
      <c r="D10" s="30"/>
      <c r="F10" s="31"/>
      <c r="G10" s="31"/>
      <c r="H10" s="31"/>
      <c r="I10" s="31"/>
      <c r="J10" s="31"/>
      <c r="K10" s="31"/>
      <c r="L10" s="28"/>
      <c r="M10" s="28"/>
      <c r="N10" s="28"/>
      <c r="O10" s="28"/>
    </row>
    <row r="11" spans="2:22" ht="12.6" customHeight="1" x14ac:dyDescent="0.15">
      <c r="B11" s="19"/>
      <c r="C11" s="19"/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4" t="s">
        <v>23</v>
      </c>
    </row>
    <row r="12" spans="2:22" ht="12.6" customHeight="1" x14ac:dyDescent="0.15">
      <c r="B12" s="99" t="s">
        <v>28</v>
      </c>
      <c r="C12" s="99"/>
      <c r="D12" s="5">
        <v>6</v>
      </c>
      <c r="E12" s="5">
        <v>6</v>
      </c>
      <c r="F12" s="5">
        <v>6</v>
      </c>
      <c r="G12" s="5">
        <v>6</v>
      </c>
      <c r="H12" s="5">
        <v>6</v>
      </c>
      <c r="I12" s="5">
        <v>6</v>
      </c>
      <c r="J12" s="5">
        <v>6</v>
      </c>
      <c r="K12" s="5">
        <v>6</v>
      </c>
      <c r="L12" s="5">
        <v>6</v>
      </c>
      <c r="M12" s="5">
        <v>6</v>
      </c>
      <c r="N12" s="5">
        <v>6</v>
      </c>
      <c r="O12" s="5">
        <v>6</v>
      </c>
    </row>
    <row r="13" spans="2:22" ht="12.6" customHeight="1" x14ac:dyDescent="0.15">
      <c r="B13" s="99" t="s">
        <v>29</v>
      </c>
      <c r="C13" s="99"/>
      <c r="D13" s="6">
        <v>1.2</v>
      </c>
      <c r="E13" s="6">
        <v>1.2</v>
      </c>
      <c r="F13" s="6">
        <v>1.2</v>
      </c>
      <c r="G13" s="6">
        <v>1.2</v>
      </c>
      <c r="H13" s="6">
        <v>1.2</v>
      </c>
      <c r="I13" s="6">
        <v>1.2</v>
      </c>
      <c r="J13" s="6">
        <v>1.2</v>
      </c>
      <c r="K13" s="6">
        <v>1.2</v>
      </c>
      <c r="L13" s="6">
        <v>1.2</v>
      </c>
      <c r="M13" s="6">
        <v>1.2</v>
      </c>
      <c r="N13" s="6">
        <v>1.2</v>
      </c>
      <c r="O13" s="6">
        <v>1.2</v>
      </c>
    </row>
    <row r="14" spans="2:22" ht="12.6" customHeight="1" x14ac:dyDescent="0.15">
      <c r="B14" s="99" t="s">
        <v>32</v>
      </c>
      <c r="C14" s="99"/>
      <c r="D14" s="5">
        <v>2778</v>
      </c>
      <c r="E14" s="5">
        <v>2778</v>
      </c>
      <c r="F14" s="5">
        <v>2778</v>
      </c>
      <c r="G14" s="5">
        <v>2778</v>
      </c>
      <c r="H14" s="5">
        <v>2778</v>
      </c>
      <c r="I14" s="5">
        <v>2778</v>
      </c>
      <c r="J14" s="5">
        <v>2778</v>
      </c>
      <c r="K14" s="5">
        <v>2778</v>
      </c>
      <c r="L14" s="5">
        <v>2778</v>
      </c>
      <c r="M14" s="5">
        <v>2778</v>
      </c>
      <c r="N14" s="5">
        <v>2778</v>
      </c>
      <c r="O14" s="5">
        <v>2778</v>
      </c>
    </row>
    <row r="15" spans="2:22" ht="12.6" customHeight="1" x14ac:dyDescent="0.15">
      <c r="B15" s="99" t="s">
        <v>30</v>
      </c>
      <c r="C15" s="99"/>
      <c r="D15" s="5">
        <v>15</v>
      </c>
      <c r="E15" s="5">
        <v>15</v>
      </c>
      <c r="F15" s="5">
        <v>16</v>
      </c>
      <c r="G15" s="5">
        <v>18</v>
      </c>
      <c r="H15" s="5">
        <v>22</v>
      </c>
      <c r="I15" s="5">
        <v>24</v>
      </c>
      <c r="J15" s="5">
        <v>26</v>
      </c>
      <c r="K15" s="5">
        <v>26</v>
      </c>
      <c r="L15" s="5">
        <v>25</v>
      </c>
      <c r="M15" s="5">
        <v>24</v>
      </c>
      <c r="N15" s="5">
        <v>20</v>
      </c>
      <c r="O15" s="5">
        <v>18</v>
      </c>
    </row>
    <row r="16" spans="2:22" ht="12.6" customHeight="1" x14ac:dyDescent="0.15">
      <c r="B16" s="99" t="s">
        <v>31</v>
      </c>
      <c r="C16" s="99"/>
      <c r="D16" s="71">
        <f>D15*4.186</f>
        <v>62.79</v>
      </c>
      <c r="E16" s="71">
        <f t="shared" ref="E16:O16" si="0">E15*4.186</f>
        <v>62.79</v>
      </c>
      <c r="F16" s="71">
        <f t="shared" si="0"/>
        <v>66.975999999999999</v>
      </c>
      <c r="G16" s="71">
        <f t="shared" si="0"/>
        <v>75.347999999999999</v>
      </c>
      <c r="H16" s="71">
        <f t="shared" si="0"/>
        <v>92.091999999999999</v>
      </c>
      <c r="I16" s="71">
        <f t="shared" si="0"/>
        <v>100.464</v>
      </c>
      <c r="J16" s="71">
        <f t="shared" si="0"/>
        <v>108.836</v>
      </c>
      <c r="K16" s="71">
        <f t="shared" si="0"/>
        <v>108.836</v>
      </c>
      <c r="L16" s="71">
        <f t="shared" si="0"/>
        <v>104.65</v>
      </c>
      <c r="M16" s="71">
        <f t="shared" si="0"/>
        <v>100.464</v>
      </c>
      <c r="N16" s="71">
        <f t="shared" si="0"/>
        <v>83.72</v>
      </c>
      <c r="O16" s="71">
        <f t="shared" si="0"/>
        <v>75.347999999999999</v>
      </c>
    </row>
    <row r="17" spans="2:16" ht="12.6" customHeight="1" x14ac:dyDescent="0.15">
      <c r="B17" s="99" t="s">
        <v>33</v>
      </c>
      <c r="C17" s="99"/>
      <c r="D17" s="72">
        <f>D12*(D14-D16)</f>
        <v>16291.26</v>
      </c>
      <c r="E17" s="72">
        <f t="shared" ref="E17:O17" si="1">E12*(E14-E16)</f>
        <v>16291.26</v>
      </c>
      <c r="F17" s="72">
        <f t="shared" si="1"/>
        <v>16266.144</v>
      </c>
      <c r="G17" s="72">
        <f t="shared" si="1"/>
        <v>16215.912</v>
      </c>
      <c r="H17" s="72">
        <f t="shared" si="1"/>
        <v>16115.448</v>
      </c>
      <c r="I17" s="72">
        <f t="shared" si="1"/>
        <v>16065.216</v>
      </c>
      <c r="J17" s="72">
        <f t="shared" si="1"/>
        <v>16014.984</v>
      </c>
      <c r="K17" s="72">
        <f t="shared" si="1"/>
        <v>16014.984</v>
      </c>
      <c r="L17" s="72">
        <f t="shared" si="1"/>
        <v>16040.099999999999</v>
      </c>
      <c r="M17" s="72">
        <f t="shared" si="1"/>
        <v>16065.216</v>
      </c>
      <c r="N17" s="72">
        <f t="shared" si="1"/>
        <v>16165.68</v>
      </c>
      <c r="O17" s="72">
        <f t="shared" si="1"/>
        <v>16215.912</v>
      </c>
    </row>
    <row r="18" spans="2:16" ht="12.6" customHeight="1" x14ac:dyDescent="0.15">
      <c r="B18" s="99" t="s">
        <v>34</v>
      </c>
      <c r="C18" s="99"/>
      <c r="D18" s="6">
        <v>8</v>
      </c>
      <c r="E18" s="6">
        <v>8</v>
      </c>
      <c r="F18" s="6">
        <v>8</v>
      </c>
      <c r="G18" s="6">
        <v>8</v>
      </c>
      <c r="H18" s="6">
        <v>8</v>
      </c>
      <c r="I18" s="6">
        <v>8</v>
      </c>
      <c r="J18" s="6">
        <v>8</v>
      </c>
      <c r="K18" s="6">
        <v>8</v>
      </c>
      <c r="L18" s="6">
        <v>8</v>
      </c>
      <c r="M18" s="6">
        <v>8</v>
      </c>
      <c r="N18" s="6">
        <v>8</v>
      </c>
      <c r="O18" s="6">
        <v>8</v>
      </c>
    </row>
    <row r="19" spans="2:16" ht="12.6" customHeight="1" x14ac:dyDescent="0.15">
      <c r="B19" s="99" t="s">
        <v>35</v>
      </c>
      <c r="C19" s="99"/>
      <c r="D19" s="7">
        <v>24</v>
      </c>
      <c r="E19" s="7">
        <v>22</v>
      </c>
      <c r="F19" s="7">
        <v>26</v>
      </c>
      <c r="G19" s="7">
        <v>26</v>
      </c>
      <c r="H19" s="7">
        <v>25</v>
      </c>
      <c r="I19" s="7">
        <v>20</v>
      </c>
      <c r="J19" s="7">
        <v>26</v>
      </c>
      <c r="K19" s="7">
        <v>26</v>
      </c>
      <c r="L19" s="7">
        <v>26</v>
      </c>
      <c r="M19" s="7">
        <v>26</v>
      </c>
      <c r="N19" s="7">
        <v>26</v>
      </c>
      <c r="O19" s="7">
        <v>25</v>
      </c>
      <c r="P19" s="13" t="s">
        <v>37</v>
      </c>
    </row>
    <row r="20" spans="2:16" ht="12.6" customHeight="1" x14ac:dyDescent="0.15">
      <c r="B20" s="99" t="s">
        <v>36</v>
      </c>
      <c r="C20" s="99"/>
      <c r="D20" s="72">
        <f>D17*D18*D19</f>
        <v>3127921.92</v>
      </c>
      <c r="E20" s="72">
        <f t="shared" ref="E20:O20" si="2">E17*E18*E19</f>
        <v>2867261.7600000002</v>
      </c>
      <c r="F20" s="72">
        <f t="shared" si="2"/>
        <v>3383357.952</v>
      </c>
      <c r="G20" s="72">
        <f t="shared" si="2"/>
        <v>3372909.696</v>
      </c>
      <c r="H20" s="72">
        <f t="shared" si="2"/>
        <v>3223089.6</v>
      </c>
      <c r="I20" s="72">
        <f t="shared" si="2"/>
        <v>2570434.5600000001</v>
      </c>
      <c r="J20" s="72">
        <f t="shared" si="2"/>
        <v>3331116.6720000003</v>
      </c>
      <c r="K20" s="72">
        <f t="shared" si="2"/>
        <v>3331116.6720000003</v>
      </c>
      <c r="L20" s="72">
        <f t="shared" si="2"/>
        <v>3336340.8</v>
      </c>
      <c r="M20" s="72">
        <f t="shared" si="2"/>
        <v>3341564.9280000003</v>
      </c>
      <c r="N20" s="72">
        <f t="shared" si="2"/>
        <v>3362461.44</v>
      </c>
      <c r="O20" s="72">
        <f t="shared" si="2"/>
        <v>3243182.4</v>
      </c>
      <c r="P20" s="32">
        <f>SUM(D20:O20)</f>
        <v>38490758.399999991</v>
      </c>
    </row>
    <row r="21" spans="2:16" ht="12.6" customHeight="1" x14ac:dyDescent="0.1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12.6" customHeight="1" x14ac:dyDescent="0.15">
      <c r="B22" s="29" t="s">
        <v>102</v>
      </c>
      <c r="C22" s="29"/>
      <c r="D22" s="26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</row>
    <row r="23" spans="2:16" ht="12.6" customHeight="1" x14ac:dyDescent="0.15">
      <c r="B23" s="29" t="s">
        <v>103</v>
      </c>
      <c r="C23" s="29"/>
      <c r="D23" s="26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</row>
    <row r="24" spans="2:16" ht="12.6" customHeight="1" x14ac:dyDescent="0.15">
      <c r="B24" s="125" t="s">
        <v>38</v>
      </c>
      <c r="C24" s="126"/>
      <c r="D24" s="134" t="s">
        <v>43</v>
      </c>
      <c r="E24" s="135"/>
      <c r="F24" s="136"/>
      <c r="G24" s="17"/>
      <c r="H24" s="75"/>
      <c r="I24" s="139"/>
      <c r="J24" s="139"/>
    </row>
    <row r="25" spans="2:16" ht="12.6" customHeight="1" x14ac:dyDescent="0.15">
      <c r="B25" s="132" t="s">
        <v>44</v>
      </c>
      <c r="C25" s="133"/>
      <c r="D25" s="134" t="s">
        <v>52</v>
      </c>
      <c r="E25" s="135"/>
      <c r="F25" s="136"/>
      <c r="G25" s="17"/>
    </row>
    <row r="26" spans="2:16" ht="12.6" customHeight="1" x14ac:dyDescent="0.15">
      <c r="B26" s="125" t="s">
        <v>39</v>
      </c>
      <c r="C26" s="126"/>
      <c r="D26" s="127">
        <v>4</v>
      </c>
      <c r="E26" s="127"/>
      <c r="F26" s="127"/>
      <c r="G26" s="73" t="s">
        <v>41</v>
      </c>
    </row>
    <row r="27" spans="2:16" ht="12.6" customHeight="1" x14ac:dyDescent="0.15">
      <c r="B27" s="125" t="s">
        <v>40</v>
      </c>
      <c r="C27" s="126"/>
      <c r="D27" s="127">
        <v>90</v>
      </c>
      <c r="E27" s="127"/>
      <c r="F27" s="127"/>
      <c r="G27" s="73" t="s">
        <v>42</v>
      </c>
    </row>
    <row r="28" spans="2:16" ht="12.6" customHeight="1" x14ac:dyDescent="0.15">
      <c r="B28" s="125" t="s">
        <v>45</v>
      </c>
      <c r="C28" s="126"/>
      <c r="D28" s="131">
        <v>5</v>
      </c>
      <c r="E28" s="131"/>
      <c r="F28" s="131"/>
      <c r="G28" s="76" t="s">
        <v>46</v>
      </c>
    </row>
    <row r="29" spans="2:16" ht="12.6" customHeight="1" x14ac:dyDescent="0.15">
      <c r="B29" s="125" t="s">
        <v>51</v>
      </c>
      <c r="C29" s="126"/>
      <c r="D29" s="108">
        <v>2</v>
      </c>
      <c r="E29" s="108"/>
      <c r="F29" s="108"/>
      <c r="G29" s="74"/>
    </row>
    <row r="30" spans="2:16" ht="12.6" customHeight="1" x14ac:dyDescent="0.15">
      <c r="B30" s="16" t="s">
        <v>47</v>
      </c>
      <c r="C30" s="77"/>
      <c r="D30" s="138" t="s">
        <v>50</v>
      </c>
      <c r="E30" s="138"/>
      <c r="F30" s="138"/>
      <c r="I30" s="69"/>
    </row>
    <row r="31" spans="2:16" ht="12.6" customHeight="1" x14ac:dyDescent="0.15">
      <c r="B31" s="125" t="s">
        <v>48</v>
      </c>
      <c r="C31" s="137"/>
      <c r="D31" s="131">
        <v>2061</v>
      </c>
      <c r="E31" s="131"/>
      <c r="F31" s="131"/>
      <c r="G31" s="78" t="s">
        <v>49</v>
      </c>
      <c r="H31" s="38" t="s">
        <v>76</v>
      </c>
      <c r="I31" s="112" t="s">
        <v>139</v>
      </c>
      <c r="J31" s="128"/>
      <c r="K31" s="128"/>
      <c r="L31" s="129"/>
    </row>
    <row r="32" spans="2:16" ht="12.6" customHeight="1" x14ac:dyDescent="0.15">
      <c r="D32" s="15"/>
      <c r="E32" s="38"/>
      <c r="F32" s="14"/>
      <c r="G32" s="79" t="s">
        <v>104</v>
      </c>
      <c r="H32" s="15"/>
      <c r="I32" s="69"/>
    </row>
    <row r="33" spans="2:17" ht="12.6" customHeight="1" x14ac:dyDescent="0.15">
      <c r="D33" s="4" t="s">
        <v>12</v>
      </c>
      <c r="E33" s="4" t="s">
        <v>13</v>
      </c>
      <c r="F33" s="4" t="s">
        <v>14</v>
      </c>
      <c r="G33" s="4" t="s">
        <v>15</v>
      </c>
      <c r="H33" s="4" t="s">
        <v>16</v>
      </c>
      <c r="I33" s="4" t="s">
        <v>17</v>
      </c>
      <c r="J33" s="4" t="s">
        <v>18</v>
      </c>
      <c r="K33" s="4" t="s">
        <v>19</v>
      </c>
      <c r="L33" s="4" t="s">
        <v>20</v>
      </c>
      <c r="M33" s="4" t="s">
        <v>21</v>
      </c>
      <c r="N33" s="4" t="s">
        <v>22</v>
      </c>
      <c r="O33" s="4" t="s">
        <v>23</v>
      </c>
      <c r="P33" s="1" t="s">
        <v>24</v>
      </c>
      <c r="Q33" s="1" t="s">
        <v>83</v>
      </c>
    </row>
    <row r="34" spans="2:17" ht="12.6" customHeight="1" x14ac:dyDescent="0.15">
      <c r="B34" s="123" t="s">
        <v>105</v>
      </c>
      <c r="C34" s="124"/>
      <c r="D34" s="33">
        <f>D20/($D$27/100*$D$31/1000)</f>
        <v>1686302.1834061134</v>
      </c>
      <c r="E34" s="33">
        <f t="shared" ref="E34:O34" si="3">E20/($D$27/100*$D$31/1000)</f>
        <v>1545777.0014556041</v>
      </c>
      <c r="F34" s="33">
        <f t="shared" si="3"/>
        <v>1824010.9720200549</v>
      </c>
      <c r="G34" s="33">
        <f t="shared" si="3"/>
        <v>1818378.1853469189</v>
      </c>
      <c r="H34" s="33">
        <f t="shared" si="3"/>
        <v>1737608.2807698529</v>
      </c>
      <c r="I34" s="33">
        <f t="shared" si="3"/>
        <v>1385753.7117903931</v>
      </c>
      <c r="J34" s="33">
        <f t="shared" si="3"/>
        <v>1795847.0386543751</v>
      </c>
      <c r="K34" s="33">
        <f t="shared" si="3"/>
        <v>1795847.0386543751</v>
      </c>
      <c r="L34" s="33">
        <f t="shared" si="3"/>
        <v>1798663.4319909429</v>
      </c>
      <c r="M34" s="33">
        <f t="shared" si="3"/>
        <v>1801479.8253275112</v>
      </c>
      <c r="N34" s="33">
        <f t="shared" si="3"/>
        <v>1812745.3986737828</v>
      </c>
      <c r="O34" s="33">
        <f t="shared" si="3"/>
        <v>1748440.562833576</v>
      </c>
      <c r="P34" s="33">
        <f>SUM(D34:O34)</f>
        <v>20750853.630923506</v>
      </c>
      <c r="Q34" s="35" t="s">
        <v>59</v>
      </c>
    </row>
    <row r="35" spans="2:17" ht="12.6" customHeight="1" x14ac:dyDescent="0.15">
      <c r="B35" s="123" t="s">
        <v>85</v>
      </c>
      <c r="C35" s="124"/>
      <c r="D35" s="39">
        <f>(D12/($D$26*$D$29))*$D$28*$D$29*D18*D19/1000</f>
        <v>1.44</v>
      </c>
      <c r="E35" s="39">
        <f t="shared" ref="E35:O35" si="4">(E12/($D$26*$D$29))*$D$28*$D$29*E18*E19/1000</f>
        <v>1.32</v>
      </c>
      <c r="F35" s="39">
        <f t="shared" si="4"/>
        <v>1.56</v>
      </c>
      <c r="G35" s="39">
        <f t="shared" si="4"/>
        <v>1.56</v>
      </c>
      <c r="H35" s="39">
        <f t="shared" si="4"/>
        <v>1.5</v>
      </c>
      <c r="I35" s="39">
        <f t="shared" si="4"/>
        <v>1.2</v>
      </c>
      <c r="J35" s="39">
        <f t="shared" si="4"/>
        <v>1.56</v>
      </c>
      <c r="K35" s="39">
        <f t="shared" si="4"/>
        <v>1.56</v>
      </c>
      <c r="L35" s="39">
        <f t="shared" si="4"/>
        <v>1.56</v>
      </c>
      <c r="M35" s="39">
        <f t="shared" si="4"/>
        <v>1.56</v>
      </c>
      <c r="N35" s="39">
        <f t="shared" si="4"/>
        <v>1.56</v>
      </c>
      <c r="O35" s="39">
        <f t="shared" si="4"/>
        <v>1.5</v>
      </c>
      <c r="P35" s="39">
        <f>SUM(D35:O35)</f>
        <v>17.880000000000003</v>
      </c>
      <c r="Q35" s="1" t="s">
        <v>60</v>
      </c>
    </row>
    <row r="36" spans="2:17" ht="12.6" customHeight="1" x14ac:dyDescent="0.15">
      <c r="B36" s="9"/>
      <c r="C36" s="3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0"/>
    </row>
    <row r="37" spans="2:17" ht="12.6" customHeight="1" x14ac:dyDescent="0.15">
      <c r="B37" s="29" t="s">
        <v>86</v>
      </c>
      <c r="C37" s="2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7" ht="12.6" customHeight="1" x14ac:dyDescent="0.15">
      <c r="B38" s="29" t="s">
        <v>109</v>
      </c>
      <c r="C38" s="29"/>
      <c r="D38" s="4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7" ht="12.6" customHeight="1" x14ac:dyDescent="0.15">
      <c r="B39" s="125" t="s">
        <v>38</v>
      </c>
      <c r="C39" s="126"/>
      <c r="D39" s="134" t="s">
        <v>53</v>
      </c>
      <c r="E39" s="135"/>
      <c r="F39" s="136"/>
      <c r="G39" s="17"/>
      <c r="H39" s="75"/>
      <c r="I39" s="139"/>
      <c r="J39" s="139"/>
    </row>
    <row r="40" spans="2:17" ht="12.6" customHeight="1" x14ac:dyDescent="0.15">
      <c r="B40" s="132" t="s">
        <v>44</v>
      </c>
      <c r="C40" s="133"/>
      <c r="D40" s="134" t="s">
        <v>107</v>
      </c>
      <c r="E40" s="135"/>
      <c r="F40" s="136"/>
      <c r="G40" s="17"/>
    </row>
    <row r="41" spans="2:17" ht="12.6" customHeight="1" x14ac:dyDescent="0.15">
      <c r="B41" s="125" t="s">
        <v>39</v>
      </c>
      <c r="C41" s="126"/>
      <c r="D41" s="127">
        <v>4</v>
      </c>
      <c r="E41" s="127"/>
      <c r="F41" s="127"/>
      <c r="G41" s="73" t="s">
        <v>41</v>
      </c>
    </row>
    <row r="42" spans="2:17" ht="12.6" customHeight="1" x14ac:dyDescent="0.15">
      <c r="B42" s="125" t="s">
        <v>40</v>
      </c>
      <c r="C42" s="126"/>
      <c r="D42" s="127">
        <v>80</v>
      </c>
      <c r="E42" s="127"/>
      <c r="F42" s="127"/>
      <c r="G42" s="73" t="s">
        <v>42</v>
      </c>
    </row>
    <row r="43" spans="2:17" ht="12.6" customHeight="1" x14ac:dyDescent="0.15">
      <c r="B43" s="125" t="s">
        <v>45</v>
      </c>
      <c r="C43" s="126"/>
      <c r="D43" s="131">
        <v>4</v>
      </c>
      <c r="E43" s="131"/>
      <c r="F43" s="131"/>
      <c r="G43" s="76" t="s">
        <v>46</v>
      </c>
    </row>
    <row r="44" spans="2:17" ht="12.6" customHeight="1" x14ac:dyDescent="0.15">
      <c r="B44" s="125" t="s">
        <v>51</v>
      </c>
      <c r="C44" s="126"/>
      <c r="D44" s="108">
        <v>2</v>
      </c>
      <c r="E44" s="108"/>
      <c r="F44" s="108"/>
      <c r="G44" s="74"/>
    </row>
    <row r="45" spans="2:17" ht="12.6" customHeight="1" x14ac:dyDescent="0.15">
      <c r="B45" s="16" t="s">
        <v>47</v>
      </c>
      <c r="C45" s="77"/>
      <c r="D45" s="138" t="s">
        <v>77</v>
      </c>
      <c r="E45" s="138"/>
      <c r="F45" s="138"/>
      <c r="I45" s="69"/>
    </row>
    <row r="46" spans="2:17" ht="12.6" customHeight="1" x14ac:dyDescent="0.15">
      <c r="B46" s="125" t="s">
        <v>48</v>
      </c>
      <c r="C46" s="137"/>
      <c r="D46" s="131">
        <v>15000</v>
      </c>
      <c r="E46" s="131"/>
      <c r="F46" s="131"/>
      <c r="G46" s="78" t="s">
        <v>108</v>
      </c>
      <c r="H46" s="79" t="s">
        <v>120</v>
      </c>
    </row>
    <row r="47" spans="2:17" ht="12.6" customHeight="1" x14ac:dyDescent="0.15">
      <c r="G47" s="79" t="s">
        <v>104</v>
      </c>
      <c r="I47" s="38" t="s">
        <v>76</v>
      </c>
      <c r="J47" s="112" t="s">
        <v>139</v>
      </c>
      <c r="K47" s="128"/>
      <c r="L47" s="128"/>
      <c r="M47" s="129"/>
    </row>
    <row r="48" spans="2:17" ht="12.6" customHeight="1" x14ac:dyDescent="0.15">
      <c r="B48" s="36"/>
      <c r="C48" s="36"/>
      <c r="D48" s="37"/>
      <c r="E48" s="38"/>
      <c r="F48" s="14"/>
      <c r="H48" s="15"/>
      <c r="I48" s="38"/>
      <c r="J48" s="14"/>
      <c r="K48" s="15"/>
      <c r="L48" s="15"/>
      <c r="M48" s="12"/>
    </row>
    <row r="49" spans="2:17" ht="12.6" customHeight="1" x14ac:dyDescent="0.15"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  <c r="K49" s="4" t="s">
        <v>19</v>
      </c>
      <c r="L49" s="4" t="s">
        <v>20</v>
      </c>
      <c r="M49" s="4" t="s">
        <v>21</v>
      </c>
      <c r="N49" s="4" t="s">
        <v>22</v>
      </c>
      <c r="O49" s="4" t="s">
        <v>23</v>
      </c>
      <c r="P49" s="1" t="s">
        <v>24</v>
      </c>
      <c r="Q49" s="1" t="s">
        <v>83</v>
      </c>
    </row>
    <row r="50" spans="2:17" ht="12.6" customHeight="1" x14ac:dyDescent="0.15">
      <c r="B50" s="130" t="s">
        <v>105</v>
      </c>
      <c r="C50" s="130"/>
      <c r="D50" s="33">
        <f t="shared" ref="D50:O50" si="5">D20/($D$42/100*$D$46/1000)</f>
        <v>260660.16</v>
      </c>
      <c r="E50" s="33">
        <f t="shared" si="5"/>
        <v>238938.48</v>
      </c>
      <c r="F50" s="33">
        <f t="shared" si="5"/>
        <v>281946.49599999998</v>
      </c>
      <c r="G50" s="33">
        <f t="shared" si="5"/>
        <v>281075.80800000002</v>
      </c>
      <c r="H50" s="33">
        <f t="shared" si="5"/>
        <v>268590.8</v>
      </c>
      <c r="I50" s="33">
        <f t="shared" si="5"/>
        <v>214202.88</v>
      </c>
      <c r="J50" s="33">
        <f t="shared" si="5"/>
        <v>277593.05600000004</v>
      </c>
      <c r="K50" s="33">
        <f t="shared" si="5"/>
        <v>277593.05600000004</v>
      </c>
      <c r="L50" s="33">
        <f t="shared" si="5"/>
        <v>278028.39999999997</v>
      </c>
      <c r="M50" s="33">
        <f t="shared" si="5"/>
        <v>278463.74400000001</v>
      </c>
      <c r="N50" s="33">
        <f t="shared" si="5"/>
        <v>280205.12</v>
      </c>
      <c r="O50" s="33">
        <f t="shared" si="5"/>
        <v>270265.2</v>
      </c>
      <c r="P50" s="33">
        <f>SUM(D50:O50)</f>
        <v>3207563.2</v>
      </c>
      <c r="Q50" s="35" t="s">
        <v>84</v>
      </c>
    </row>
    <row r="51" spans="2:17" ht="12.6" customHeight="1" x14ac:dyDescent="0.15">
      <c r="B51" s="130" t="s">
        <v>85</v>
      </c>
      <c r="C51" s="130"/>
      <c r="D51" s="39">
        <f>(D12/($D$41*$D$44))*$D$43*$D$44*D18*D19/1000</f>
        <v>1.1519999999999999</v>
      </c>
      <c r="E51" s="39">
        <f t="shared" ref="E51:O51" si="6">(E12/($D$41*$D$44))*$D$43*$D$44*E18*E19/1000</f>
        <v>1.056</v>
      </c>
      <c r="F51" s="39">
        <f t="shared" si="6"/>
        <v>1.248</v>
      </c>
      <c r="G51" s="39">
        <f t="shared" si="6"/>
        <v>1.248</v>
      </c>
      <c r="H51" s="39">
        <f t="shared" si="6"/>
        <v>1.2</v>
      </c>
      <c r="I51" s="39">
        <f t="shared" si="6"/>
        <v>0.96</v>
      </c>
      <c r="J51" s="39">
        <f t="shared" si="6"/>
        <v>1.248</v>
      </c>
      <c r="K51" s="39">
        <f t="shared" si="6"/>
        <v>1.248</v>
      </c>
      <c r="L51" s="39">
        <f t="shared" si="6"/>
        <v>1.248</v>
      </c>
      <c r="M51" s="39">
        <f t="shared" si="6"/>
        <v>1.248</v>
      </c>
      <c r="N51" s="39">
        <f t="shared" si="6"/>
        <v>1.248</v>
      </c>
      <c r="O51" s="39">
        <f t="shared" si="6"/>
        <v>1.2</v>
      </c>
      <c r="P51" s="39">
        <f>SUM(D51:O51)</f>
        <v>14.303999999999997</v>
      </c>
      <c r="Q51" s="1" t="s">
        <v>60</v>
      </c>
    </row>
    <row r="52" spans="2:17" ht="12.6" customHeight="1" x14ac:dyDescent="0.15">
      <c r="B52" s="36"/>
      <c r="C52" s="36"/>
      <c r="D52" s="37" t="s">
        <v>106</v>
      </c>
      <c r="E52" s="38"/>
      <c r="F52" s="14"/>
      <c r="H52" s="15"/>
      <c r="I52" s="38"/>
      <c r="J52" s="14"/>
      <c r="K52" s="15"/>
      <c r="L52" s="15"/>
      <c r="M52" s="12"/>
    </row>
    <row r="53" spans="2:17" ht="12.6" customHeight="1" x14ac:dyDescent="0.15">
      <c r="B53" s="38"/>
      <c r="C53" s="38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2:17" ht="12.6" customHeight="1" x14ac:dyDescent="0.15">
      <c r="B54" s="42" t="s">
        <v>4</v>
      </c>
      <c r="C54" s="23"/>
      <c r="D54" s="43" t="s">
        <v>87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17" ht="12.6" customHeight="1" x14ac:dyDescent="0.15">
      <c r="B55" s="23"/>
      <c r="C55" s="23"/>
      <c r="D55" s="23" t="s">
        <v>110</v>
      </c>
      <c r="E55" s="23"/>
      <c r="F55" s="23"/>
      <c r="G55" s="23"/>
      <c r="H55" s="23"/>
      <c r="I55" s="23" t="s">
        <v>88</v>
      </c>
      <c r="J55" s="23"/>
      <c r="K55" s="23"/>
      <c r="L55" s="23"/>
      <c r="M55" s="23"/>
      <c r="N55" s="23"/>
      <c r="O55" s="23"/>
      <c r="P55" s="64">
        <f>P57*I58+P60*I61</f>
        <v>53671.720289568177</v>
      </c>
    </row>
    <row r="56" spans="2:17" ht="12.6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44"/>
    </row>
    <row r="57" spans="2:17" ht="12.6" customHeight="1" x14ac:dyDescent="0.15">
      <c r="B57" s="38" t="s">
        <v>111</v>
      </c>
      <c r="C57" s="38"/>
      <c r="D57" s="80" t="s">
        <v>54</v>
      </c>
      <c r="E57" s="23"/>
      <c r="F57" s="23"/>
      <c r="G57" s="23"/>
      <c r="H57" s="23"/>
      <c r="I57" s="81" t="s">
        <v>63</v>
      </c>
      <c r="J57" s="23" t="s">
        <v>61</v>
      </c>
      <c r="K57" s="23" t="s">
        <v>119</v>
      </c>
      <c r="L57" s="23"/>
      <c r="M57" s="23"/>
      <c r="N57" s="23"/>
      <c r="O57" s="23"/>
      <c r="P57" s="64">
        <f>P34/1000</f>
        <v>20750.853630923506</v>
      </c>
    </row>
    <row r="58" spans="2:17" ht="12.6" customHeight="1" x14ac:dyDescent="0.15">
      <c r="B58" s="38" t="s">
        <v>112</v>
      </c>
      <c r="C58" s="38"/>
      <c r="D58" s="80" t="s">
        <v>55</v>
      </c>
      <c r="E58" s="23"/>
      <c r="F58" s="23"/>
      <c r="G58" s="45" t="s">
        <v>62</v>
      </c>
      <c r="H58" s="46" t="str">
        <f>I57</f>
        <v>Kl</v>
      </c>
      <c r="I58" s="61">
        <v>2.5859999999999999</v>
      </c>
      <c r="J58" s="38" t="s">
        <v>76</v>
      </c>
      <c r="K58" s="112" t="s">
        <v>139</v>
      </c>
      <c r="L58" s="128"/>
      <c r="M58" s="128"/>
      <c r="N58" s="129"/>
      <c r="O58" s="23"/>
      <c r="P58" s="48"/>
    </row>
    <row r="59" spans="2:17" ht="12.6" customHeight="1" x14ac:dyDescent="0.15">
      <c r="C59" s="38"/>
      <c r="E59" s="23"/>
      <c r="F59" s="23"/>
      <c r="G59" s="38"/>
      <c r="H59" s="23"/>
      <c r="I59" s="49"/>
      <c r="J59" s="38"/>
      <c r="K59" s="18"/>
      <c r="L59" s="18"/>
      <c r="M59" s="18"/>
      <c r="N59" s="18"/>
      <c r="O59" s="23"/>
      <c r="P59" s="50"/>
    </row>
    <row r="60" spans="2:17" ht="12.6" customHeight="1" x14ac:dyDescent="0.15">
      <c r="B60" s="38" t="s">
        <v>113</v>
      </c>
      <c r="C60" s="38"/>
      <c r="D60" s="80" t="s">
        <v>56</v>
      </c>
      <c r="E60" s="23"/>
      <c r="F60" s="23"/>
      <c r="G60" s="23"/>
      <c r="H60" s="23"/>
      <c r="I60" s="23" t="s">
        <v>25</v>
      </c>
      <c r="J60" s="23"/>
      <c r="K60" s="23"/>
      <c r="L60" s="23"/>
      <c r="M60" s="23"/>
      <c r="N60" s="23"/>
      <c r="O60" s="23"/>
      <c r="P60" s="64">
        <f>P35</f>
        <v>17.880000000000003</v>
      </c>
    </row>
    <row r="61" spans="2:17" ht="12.6" customHeight="1" x14ac:dyDescent="0.15">
      <c r="B61" s="38" t="s">
        <v>114</v>
      </c>
      <c r="C61" s="38"/>
      <c r="D61" s="80" t="s">
        <v>5</v>
      </c>
      <c r="E61" s="23"/>
      <c r="F61" s="23"/>
      <c r="G61" s="23" t="s">
        <v>26</v>
      </c>
      <c r="H61" s="23"/>
      <c r="I61" s="47">
        <v>0.56000000000000005</v>
      </c>
      <c r="J61" s="38" t="s">
        <v>76</v>
      </c>
      <c r="K61" s="112" t="s">
        <v>140</v>
      </c>
      <c r="L61" s="128"/>
      <c r="M61" s="128"/>
      <c r="N61" s="129"/>
      <c r="O61" s="38"/>
      <c r="P61" s="23"/>
    </row>
    <row r="62" spans="2:17" ht="12.6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2:17" ht="12.6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2:17" ht="12.6" customHeight="1" x14ac:dyDescent="0.15">
      <c r="B64" s="42" t="s">
        <v>6</v>
      </c>
      <c r="C64" s="23"/>
      <c r="D64" s="43" t="s">
        <v>87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ht="12.6" customHeight="1" x14ac:dyDescent="0.15">
      <c r="B65" s="23"/>
      <c r="C65" s="23"/>
      <c r="D65" s="23" t="s">
        <v>118</v>
      </c>
      <c r="E65" s="23"/>
      <c r="F65" s="23"/>
      <c r="G65" s="23" t="s">
        <v>1</v>
      </c>
      <c r="H65" s="23"/>
      <c r="I65" s="23"/>
      <c r="J65" s="23"/>
      <c r="K65" s="23"/>
      <c r="L65" s="23"/>
      <c r="M65" s="23"/>
      <c r="N65" s="23"/>
      <c r="O65" s="23"/>
      <c r="P65" s="51">
        <f>P67*I68+P70*I71</f>
        <v>8.0102399999999996</v>
      </c>
      <c r="Q65" s="23"/>
    </row>
    <row r="66" spans="2:17" ht="12.6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2"/>
      <c r="Q66" s="23"/>
    </row>
    <row r="67" spans="2:17" ht="12.6" customHeight="1" x14ac:dyDescent="0.15">
      <c r="B67" s="38" t="s">
        <v>115</v>
      </c>
      <c r="C67" s="38"/>
      <c r="D67" s="80" t="s">
        <v>57</v>
      </c>
      <c r="E67" s="23"/>
      <c r="F67" s="23"/>
      <c r="G67" s="23"/>
      <c r="H67" s="23"/>
      <c r="I67" s="81" t="s">
        <v>78</v>
      </c>
      <c r="J67" s="23" t="s">
        <v>61</v>
      </c>
      <c r="K67" s="23" t="s">
        <v>119</v>
      </c>
      <c r="L67" s="23"/>
      <c r="M67" s="23"/>
      <c r="N67" s="23"/>
      <c r="O67" s="23"/>
      <c r="P67" s="64">
        <f>P50/1000</f>
        <v>3207.5632000000001</v>
      </c>
      <c r="Q67" s="23"/>
    </row>
    <row r="68" spans="2:17" ht="12.6" customHeight="1" x14ac:dyDescent="0.15">
      <c r="B68" s="38" t="s">
        <v>116</v>
      </c>
      <c r="C68" s="38"/>
      <c r="D68" s="80" t="s">
        <v>55</v>
      </c>
      <c r="E68" s="23"/>
      <c r="F68" s="23"/>
      <c r="G68" s="45" t="s">
        <v>62</v>
      </c>
      <c r="H68" s="46" t="str">
        <f>I67</f>
        <v>ton</v>
      </c>
      <c r="I68" s="47">
        <v>0</v>
      </c>
      <c r="J68" s="38" t="s">
        <v>76</v>
      </c>
      <c r="K68" s="112" t="s">
        <v>141</v>
      </c>
      <c r="L68" s="113"/>
      <c r="M68" s="113"/>
      <c r="N68" s="114"/>
      <c r="O68" s="23"/>
      <c r="P68" s="53"/>
      <c r="Q68" s="23"/>
    </row>
    <row r="69" spans="2:17" ht="12.6" customHeight="1" x14ac:dyDescent="0.15">
      <c r="B69" s="38"/>
      <c r="C69" s="38"/>
      <c r="D69" s="23"/>
      <c r="E69" s="23"/>
      <c r="F69" s="23"/>
      <c r="G69" s="38"/>
      <c r="H69" s="23"/>
      <c r="I69" s="49"/>
      <c r="J69" s="38"/>
      <c r="K69" s="18"/>
      <c r="L69" s="18"/>
      <c r="M69" s="18"/>
      <c r="N69" s="18"/>
      <c r="O69" s="23"/>
      <c r="P69" s="54"/>
      <c r="Q69" s="23"/>
    </row>
    <row r="70" spans="2:17" ht="12.6" customHeight="1" x14ac:dyDescent="0.15">
      <c r="B70" s="38" t="s">
        <v>117</v>
      </c>
      <c r="C70" s="38"/>
      <c r="D70" s="23" t="s">
        <v>58</v>
      </c>
      <c r="E70" s="23"/>
      <c r="F70" s="23"/>
      <c r="G70" s="23"/>
      <c r="H70" s="23"/>
      <c r="I70" s="23" t="s">
        <v>25</v>
      </c>
      <c r="J70" s="23"/>
      <c r="K70" s="23"/>
      <c r="L70" s="23"/>
      <c r="M70" s="23"/>
      <c r="N70" s="23"/>
      <c r="O70" s="23"/>
      <c r="P70" s="64">
        <f>P51</f>
        <v>14.303999999999997</v>
      </c>
      <c r="Q70" s="23"/>
    </row>
    <row r="71" spans="2:17" ht="12.6" customHeight="1" x14ac:dyDescent="0.15">
      <c r="B71" s="38" t="s">
        <v>114</v>
      </c>
      <c r="C71" s="38"/>
      <c r="D71" s="23" t="s">
        <v>5</v>
      </c>
      <c r="E71" s="23"/>
      <c r="F71" s="23"/>
      <c r="G71" s="23" t="s">
        <v>26</v>
      </c>
      <c r="H71" s="23"/>
      <c r="I71" s="47">
        <f>I61</f>
        <v>0.56000000000000005</v>
      </c>
      <c r="J71" s="38" t="s">
        <v>76</v>
      </c>
      <c r="K71" s="115" t="str">
        <f>K61</f>
        <v>2022年度JCM設備補助公募要領</v>
      </c>
      <c r="L71" s="116"/>
      <c r="M71" s="116"/>
      <c r="N71" s="117"/>
      <c r="O71" s="38"/>
      <c r="P71" s="49"/>
      <c r="Q71" s="23"/>
    </row>
    <row r="72" spans="2:17" ht="12.6" customHeight="1" x14ac:dyDescent="0.15">
      <c r="B72" s="38"/>
      <c r="C72" s="38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38"/>
      <c r="P72" s="49"/>
      <c r="Q72" s="23"/>
    </row>
    <row r="73" spans="2:17" ht="12.6" customHeight="1" x14ac:dyDescent="0.15">
      <c r="B73" s="38"/>
      <c r="C73" s="38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8"/>
      <c r="P73" s="49"/>
      <c r="Q73" s="23"/>
    </row>
    <row r="74" spans="2:17" ht="12.6" customHeight="1" x14ac:dyDescent="0.15">
      <c r="B74" s="38"/>
      <c r="C74" s="38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38"/>
      <c r="P74" s="49"/>
      <c r="Q74" s="23"/>
    </row>
    <row r="75" spans="2:17" ht="12.6" customHeight="1" x14ac:dyDescent="0.15">
      <c r="B75" s="42" t="s">
        <v>89</v>
      </c>
      <c r="C75" s="4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ht="12.6" customHeight="1" x14ac:dyDescent="0.15">
      <c r="B76" s="38" t="s">
        <v>90</v>
      </c>
      <c r="C76" s="38"/>
      <c r="D76" s="23" t="s">
        <v>0</v>
      </c>
      <c r="E76" s="23"/>
      <c r="F76" s="23"/>
      <c r="G76" s="23" t="s">
        <v>1</v>
      </c>
      <c r="H76" s="23"/>
      <c r="I76" s="23"/>
      <c r="J76" s="23"/>
      <c r="K76" s="23"/>
      <c r="L76" s="23"/>
      <c r="M76" s="23"/>
      <c r="N76" s="23"/>
      <c r="O76" s="23"/>
      <c r="P76" s="64">
        <f>ROUNDDOWN((P55-P65),0)</f>
        <v>53663</v>
      </c>
    </row>
    <row r="77" spans="2:17" ht="12.6" customHeight="1" x14ac:dyDescent="0.15">
      <c r="B77" s="38"/>
      <c r="C77" s="38"/>
      <c r="D77" s="23" t="s">
        <v>91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55"/>
    </row>
    <row r="78" spans="2:17" ht="12.6" customHeight="1" x14ac:dyDescent="0.15">
      <c r="B78" s="38" t="s">
        <v>92</v>
      </c>
      <c r="C78" s="38"/>
      <c r="D78" s="23" t="s">
        <v>2</v>
      </c>
      <c r="E78" s="23"/>
      <c r="F78" s="23"/>
      <c r="G78" s="23" t="s">
        <v>1</v>
      </c>
      <c r="H78" s="23"/>
      <c r="I78" s="23"/>
      <c r="J78" s="23"/>
      <c r="K78" s="23"/>
      <c r="L78" s="23"/>
      <c r="M78" s="23"/>
      <c r="N78" s="23"/>
      <c r="O78" s="23"/>
      <c r="P78" s="23"/>
    </row>
    <row r="79" spans="2:17" ht="12.6" customHeight="1" x14ac:dyDescent="0.15">
      <c r="B79" s="38" t="s">
        <v>93</v>
      </c>
      <c r="C79" s="38"/>
      <c r="D79" s="23" t="s">
        <v>3</v>
      </c>
      <c r="E79" s="23"/>
      <c r="F79" s="23"/>
      <c r="G79" s="23" t="s">
        <v>1</v>
      </c>
      <c r="H79" s="23"/>
      <c r="I79" s="23"/>
      <c r="J79" s="23"/>
      <c r="K79" s="23"/>
      <c r="L79" s="23"/>
      <c r="M79" s="23"/>
      <c r="N79" s="23"/>
      <c r="O79" s="23"/>
      <c r="P79" s="23"/>
    </row>
    <row r="80" spans="2:17" ht="12.6" customHeight="1" x14ac:dyDescent="0.15">
      <c r="B80" s="38"/>
      <c r="C80" s="3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2:18" ht="12.6" customHeight="1" x14ac:dyDescent="0.15">
      <c r="B81" s="56" t="s">
        <v>94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23"/>
    </row>
    <row r="82" spans="2:18" ht="12.6" customHeight="1" x14ac:dyDescent="0.15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20"/>
      <c r="Q82" s="23"/>
    </row>
    <row r="83" spans="2:18" ht="12.6" customHeight="1" x14ac:dyDescent="0.1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20"/>
      <c r="Q83" s="23"/>
    </row>
    <row r="84" spans="2:18" ht="12.6" customHeight="1" x14ac:dyDescent="0.1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20"/>
      <c r="Q84" s="23"/>
    </row>
    <row r="85" spans="2:18" ht="12.6" customHeight="1" x14ac:dyDescent="0.1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8"/>
      <c r="Q85" s="23"/>
    </row>
    <row r="86" spans="2:18" ht="12.6" customHeight="1" x14ac:dyDescent="0.1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  <c r="Q86" s="23"/>
    </row>
    <row r="87" spans="2:18" ht="12.6" customHeight="1" x14ac:dyDescent="0.15">
      <c r="B87" s="4" t="s">
        <v>64</v>
      </c>
      <c r="C87" s="59">
        <v>8</v>
      </c>
      <c r="D87" s="60" t="s">
        <v>65</v>
      </c>
      <c r="M87" s="23"/>
      <c r="N87" s="23"/>
      <c r="O87" s="43" t="s">
        <v>95</v>
      </c>
      <c r="P87" s="23"/>
      <c r="Q87" s="23"/>
    </row>
    <row r="88" spans="2:18" ht="12.6" customHeight="1" x14ac:dyDescent="0.15">
      <c r="B88" s="121" t="s">
        <v>66</v>
      </c>
      <c r="C88" s="122"/>
      <c r="D88" s="35" t="s">
        <v>67</v>
      </c>
      <c r="E88" s="35" t="s">
        <v>68</v>
      </c>
      <c r="F88" s="35" t="s">
        <v>69</v>
      </c>
      <c r="G88" s="35" t="s">
        <v>70</v>
      </c>
      <c r="H88" s="35" t="s">
        <v>71</v>
      </c>
      <c r="I88" s="35" t="s">
        <v>72</v>
      </c>
      <c r="J88" s="35" t="s">
        <v>73</v>
      </c>
      <c r="K88" s="35" t="s">
        <v>74</v>
      </c>
      <c r="L88" s="35"/>
      <c r="M88" s="35"/>
      <c r="N88" s="35"/>
      <c r="O88" s="35"/>
      <c r="P88" s="1" t="s">
        <v>75</v>
      </c>
      <c r="Q88" s="23"/>
      <c r="R88" s="23"/>
    </row>
    <row r="89" spans="2:18" ht="12.6" customHeight="1" x14ac:dyDescent="0.15">
      <c r="B89" s="85" t="s">
        <v>121</v>
      </c>
      <c r="C89" s="82" t="s">
        <v>122</v>
      </c>
      <c r="D89" s="61">
        <v>32130717</v>
      </c>
      <c r="E89" s="61">
        <v>34750877</v>
      </c>
      <c r="F89" s="61">
        <v>34856382</v>
      </c>
      <c r="G89" s="61">
        <v>36065823</v>
      </c>
      <c r="H89" s="61">
        <v>38490758</v>
      </c>
      <c r="I89" s="61">
        <v>38490758</v>
      </c>
      <c r="J89" s="61">
        <v>38490758</v>
      </c>
      <c r="K89" s="61">
        <v>38490758</v>
      </c>
      <c r="L89" s="62"/>
      <c r="M89" s="62"/>
      <c r="N89" s="62"/>
      <c r="O89" s="62"/>
      <c r="P89" s="63"/>
      <c r="Q89" s="23"/>
      <c r="R89" s="23"/>
    </row>
    <row r="90" spans="2:18" ht="12.6" customHeight="1" x14ac:dyDescent="0.15">
      <c r="B90" s="85" t="s">
        <v>123</v>
      </c>
      <c r="C90" s="82" t="s">
        <v>124</v>
      </c>
      <c r="D90" s="64">
        <f t="shared" ref="D90:K90" si="7">$P$67*D89/$P$20</f>
        <v>2677.5597500000008</v>
      </c>
      <c r="E90" s="64">
        <f t="shared" si="7"/>
        <v>2895.9064166666676</v>
      </c>
      <c r="F90" s="64">
        <f t="shared" si="7"/>
        <v>2904.6985000000009</v>
      </c>
      <c r="G90" s="64">
        <f t="shared" si="7"/>
        <v>3005.4852500000006</v>
      </c>
      <c r="H90" s="64">
        <f t="shared" si="7"/>
        <v>3207.5631666666677</v>
      </c>
      <c r="I90" s="64">
        <f t="shared" si="7"/>
        <v>3207.5631666666677</v>
      </c>
      <c r="J90" s="64">
        <f t="shared" si="7"/>
        <v>3207.5631666666677</v>
      </c>
      <c r="K90" s="64">
        <f t="shared" si="7"/>
        <v>3207.5631666666677</v>
      </c>
      <c r="L90" s="65"/>
      <c r="M90" s="65"/>
      <c r="N90" s="65"/>
      <c r="O90" s="65"/>
      <c r="P90" s="63"/>
      <c r="Q90" s="23"/>
      <c r="R90" s="23"/>
    </row>
    <row r="91" spans="2:18" ht="12.6" customHeight="1" x14ac:dyDescent="0.15">
      <c r="B91" s="85" t="s">
        <v>125</v>
      </c>
      <c r="C91" s="82" t="s">
        <v>126</v>
      </c>
      <c r="D91" s="61">
        <v>1200</v>
      </c>
      <c r="E91" s="61">
        <v>2160</v>
      </c>
      <c r="F91" s="61">
        <v>3120</v>
      </c>
      <c r="G91" s="61">
        <v>3120</v>
      </c>
      <c r="H91" s="61">
        <v>3240</v>
      </c>
      <c r="I91" s="61">
        <v>3240</v>
      </c>
      <c r="J91" s="61">
        <v>3240</v>
      </c>
      <c r="K91" s="61">
        <v>3240</v>
      </c>
      <c r="L91" s="62"/>
      <c r="M91" s="62"/>
      <c r="N91" s="62"/>
      <c r="O91" s="62"/>
      <c r="P91" s="63"/>
      <c r="Q91" s="23"/>
      <c r="R91" s="23"/>
    </row>
    <row r="92" spans="2:18" ht="12.6" customHeight="1" x14ac:dyDescent="0.15">
      <c r="B92" s="85" t="s">
        <v>127</v>
      </c>
      <c r="C92" s="82" t="s">
        <v>128</v>
      </c>
      <c r="D92" s="84">
        <f>IF(D91&lt;=D90,D91,D90)</f>
        <v>1200</v>
      </c>
      <c r="E92" s="84">
        <f t="shared" ref="E92:K92" si="8">IF(E91&lt;=E90,E91,E90)</f>
        <v>2160</v>
      </c>
      <c r="F92" s="84">
        <f t="shared" si="8"/>
        <v>2904.6985000000009</v>
      </c>
      <c r="G92" s="84">
        <f t="shared" si="8"/>
        <v>3005.4852500000006</v>
      </c>
      <c r="H92" s="84">
        <f t="shared" si="8"/>
        <v>3207.5631666666677</v>
      </c>
      <c r="I92" s="84">
        <f t="shared" si="8"/>
        <v>3207.5631666666677</v>
      </c>
      <c r="J92" s="84">
        <f t="shared" si="8"/>
        <v>3207.5631666666677</v>
      </c>
      <c r="K92" s="84">
        <f t="shared" si="8"/>
        <v>3207.5631666666677</v>
      </c>
      <c r="L92" s="65"/>
      <c r="M92" s="65"/>
      <c r="N92" s="65"/>
      <c r="O92" s="65"/>
      <c r="P92" s="63"/>
      <c r="Q92" s="23"/>
      <c r="R92" s="23"/>
    </row>
    <row r="93" spans="2:18" ht="12.6" customHeight="1" x14ac:dyDescent="0.15">
      <c r="B93" s="86" t="s">
        <v>0</v>
      </c>
      <c r="C93" s="83" t="s">
        <v>96</v>
      </c>
      <c r="D93" s="64">
        <f>$P$76*D92/$P$67</f>
        <v>20076.174960480905</v>
      </c>
      <c r="E93" s="64">
        <f t="shared" ref="E93:K93" si="9">$P$76*E92/$P$67</f>
        <v>36137.114928865623</v>
      </c>
      <c r="F93" s="64">
        <f t="shared" si="9"/>
        <v>48596.029411205382</v>
      </c>
      <c r="G93" s="64">
        <f t="shared" si="9"/>
        <v>50282.206433453917</v>
      </c>
      <c r="H93" s="64">
        <f t="shared" si="9"/>
        <v>53662.999442328488</v>
      </c>
      <c r="I93" s="64">
        <f t="shared" si="9"/>
        <v>53662.999442328488</v>
      </c>
      <c r="J93" s="64">
        <f t="shared" si="9"/>
        <v>53662.999442328488</v>
      </c>
      <c r="K93" s="64">
        <f t="shared" si="9"/>
        <v>53662.999442328488</v>
      </c>
      <c r="L93" s="65"/>
      <c r="M93" s="65"/>
      <c r="N93" s="65"/>
      <c r="O93" s="65"/>
      <c r="P93" s="64">
        <f>SUM(D93:O93)</f>
        <v>369743.52350331977</v>
      </c>
      <c r="Q93" s="23"/>
      <c r="R93" s="23"/>
    </row>
    <row r="94" spans="2:18" ht="12.6" customHeight="1" x14ac:dyDescent="0.15">
      <c r="B94" s="23"/>
      <c r="C94" s="23"/>
      <c r="D94" s="23"/>
      <c r="E94" s="23"/>
      <c r="F94" s="23"/>
      <c r="G94" s="23"/>
      <c r="H94" s="23"/>
      <c r="I94" s="23"/>
      <c r="J94" s="23"/>
      <c r="K94" s="23"/>
      <c r="M94" s="48"/>
      <c r="N94" s="38"/>
      <c r="O94" s="23"/>
      <c r="P94" s="23"/>
      <c r="Q94" s="23"/>
    </row>
    <row r="95" spans="2:18" ht="12.6" customHeight="1" x14ac:dyDescent="0.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P95" s="66">
        <f>ROUNDDOWN((P93/C87),0)</f>
        <v>46217</v>
      </c>
      <c r="Q95" s="67" t="s">
        <v>97</v>
      </c>
    </row>
    <row r="96" spans="2:18" ht="12.6" customHeight="1" x14ac:dyDescent="0.15">
      <c r="B96" s="6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55" t="s">
        <v>98</v>
      </c>
      <c r="Q96" s="23"/>
    </row>
  </sheetData>
  <mergeCells count="61">
    <mergeCell ref="D45:F45"/>
    <mergeCell ref="B46:C46"/>
    <mergeCell ref="D46:F46"/>
    <mergeCell ref="I31:L31"/>
    <mergeCell ref="B39:C39"/>
    <mergeCell ref="D39:F39"/>
    <mergeCell ref="I39:J39"/>
    <mergeCell ref="B40:C40"/>
    <mergeCell ref="D40:F40"/>
    <mergeCell ref="B19:C19"/>
    <mergeCell ref="B20:C20"/>
    <mergeCell ref="B24:C24"/>
    <mergeCell ref="D24:F24"/>
    <mergeCell ref="I24:J24"/>
    <mergeCell ref="B25:C25"/>
    <mergeCell ref="D25:F25"/>
    <mergeCell ref="B26:C26"/>
    <mergeCell ref="K58:N58"/>
    <mergeCell ref="K61:N61"/>
    <mergeCell ref="B34:C34"/>
    <mergeCell ref="B27:C27"/>
    <mergeCell ref="D26:F26"/>
    <mergeCell ref="D27:F27"/>
    <mergeCell ref="D28:F28"/>
    <mergeCell ref="D29:F29"/>
    <mergeCell ref="B31:C31"/>
    <mergeCell ref="B28:C28"/>
    <mergeCell ref="B29:C29"/>
    <mergeCell ref="D30:F30"/>
    <mergeCell ref="D31:F31"/>
    <mergeCell ref="K68:N68"/>
    <mergeCell ref="K71:N71"/>
    <mergeCell ref="B82:P84"/>
    <mergeCell ref="B88:C88"/>
    <mergeCell ref="B35:C35"/>
    <mergeCell ref="B41:C41"/>
    <mergeCell ref="D41:F41"/>
    <mergeCell ref="B42:C42"/>
    <mergeCell ref="D42:F42"/>
    <mergeCell ref="J47:M47"/>
    <mergeCell ref="B50:C50"/>
    <mergeCell ref="B51:C51"/>
    <mergeCell ref="B43:C43"/>
    <mergeCell ref="D43:F43"/>
    <mergeCell ref="B44:C44"/>
    <mergeCell ref="D44:F44"/>
    <mergeCell ref="B16:C16"/>
    <mergeCell ref="B17:C17"/>
    <mergeCell ref="B18:C18"/>
    <mergeCell ref="C4:J4"/>
    <mergeCell ref="B5:B7"/>
    <mergeCell ref="D5:J5"/>
    <mergeCell ref="D6:F6"/>
    <mergeCell ref="H6:J6"/>
    <mergeCell ref="D7:F7"/>
    <mergeCell ref="G7:J7"/>
    <mergeCell ref="C8:J8"/>
    <mergeCell ref="B12:C12"/>
    <mergeCell ref="B13:C13"/>
    <mergeCell ref="B14:C14"/>
    <mergeCell ref="B15:C15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rowBreaks count="1" manualBreakCount="1">
    <brk id="5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9330A-5B08-40ED-B345-6537022272EC}">
  <sheetPr>
    <pageSetUpPr fitToPage="1"/>
  </sheetPr>
  <dimension ref="B2:V96"/>
  <sheetViews>
    <sheetView view="pageBreakPreview" zoomScaleNormal="85" zoomScaleSheetLayoutView="100" workbookViewId="0">
      <selection activeCell="B3" sqref="B3"/>
    </sheetView>
  </sheetViews>
  <sheetFormatPr defaultRowHeight="12.6" customHeight="1" x14ac:dyDescent="0.15"/>
  <cols>
    <col min="1" max="1" width="2.5" style="8" customWidth="1"/>
    <col min="2" max="2" width="21.875" style="8" customWidth="1"/>
    <col min="3" max="3" width="10.25" style="8" customWidth="1"/>
    <col min="4" max="15" width="9.75" style="8" customWidth="1"/>
    <col min="16" max="16" width="14" style="8" customWidth="1"/>
    <col min="17" max="17" width="11.75" style="8" bestFit="1" customWidth="1"/>
    <col min="18" max="18" width="3.125" style="8" customWidth="1"/>
    <col min="19" max="258" width="8.875" style="8"/>
    <col min="259" max="259" width="27.375" style="8" customWidth="1"/>
    <col min="260" max="261" width="8.875" style="8" customWidth="1"/>
    <col min="262" max="271" width="9.5" style="8" bestFit="1" customWidth="1"/>
    <col min="272" max="272" width="17.5" style="8" customWidth="1"/>
    <col min="273" max="514" width="8.875" style="8"/>
    <col min="515" max="515" width="27.375" style="8" customWidth="1"/>
    <col min="516" max="517" width="8.875" style="8" customWidth="1"/>
    <col min="518" max="527" width="9.5" style="8" bestFit="1" customWidth="1"/>
    <col min="528" max="528" width="17.5" style="8" customWidth="1"/>
    <col min="529" max="770" width="8.875" style="8"/>
    <col min="771" max="771" width="27.375" style="8" customWidth="1"/>
    <col min="772" max="773" width="8.875" style="8" customWidth="1"/>
    <col min="774" max="783" width="9.5" style="8" bestFit="1" customWidth="1"/>
    <col min="784" max="784" width="17.5" style="8" customWidth="1"/>
    <col min="785" max="1026" width="8.875" style="8"/>
    <col min="1027" max="1027" width="27.375" style="8" customWidth="1"/>
    <col min="1028" max="1029" width="8.875" style="8" customWidth="1"/>
    <col min="1030" max="1039" width="9.5" style="8" bestFit="1" customWidth="1"/>
    <col min="1040" max="1040" width="17.5" style="8" customWidth="1"/>
    <col min="1041" max="1282" width="8.875" style="8"/>
    <col min="1283" max="1283" width="27.375" style="8" customWidth="1"/>
    <col min="1284" max="1285" width="8.875" style="8" customWidth="1"/>
    <col min="1286" max="1295" width="9.5" style="8" bestFit="1" customWidth="1"/>
    <col min="1296" max="1296" width="17.5" style="8" customWidth="1"/>
    <col min="1297" max="1538" width="8.875" style="8"/>
    <col min="1539" max="1539" width="27.375" style="8" customWidth="1"/>
    <col min="1540" max="1541" width="8.875" style="8" customWidth="1"/>
    <col min="1542" max="1551" width="9.5" style="8" bestFit="1" customWidth="1"/>
    <col min="1552" max="1552" width="17.5" style="8" customWidth="1"/>
    <col min="1553" max="1794" width="8.875" style="8"/>
    <col min="1795" max="1795" width="27.375" style="8" customWidth="1"/>
    <col min="1796" max="1797" width="8.875" style="8" customWidth="1"/>
    <col min="1798" max="1807" width="9.5" style="8" bestFit="1" customWidth="1"/>
    <col min="1808" max="1808" width="17.5" style="8" customWidth="1"/>
    <col min="1809" max="2050" width="8.875" style="8"/>
    <col min="2051" max="2051" width="27.375" style="8" customWidth="1"/>
    <col min="2052" max="2053" width="8.875" style="8" customWidth="1"/>
    <col min="2054" max="2063" width="9.5" style="8" bestFit="1" customWidth="1"/>
    <col min="2064" max="2064" width="17.5" style="8" customWidth="1"/>
    <col min="2065" max="2306" width="8.875" style="8"/>
    <col min="2307" max="2307" width="27.375" style="8" customWidth="1"/>
    <col min="2308" max="2309" width="8.875" style="8" customWidth="1"/>
    <col min="2310" max="2319" width="9.5" style="8" bestFit="1" customWidth="1"/>
    <col min="2320" max="2320" width="17.5" style="8" customWidth="1"/>
    <col min="2321" max="2562" width="8.875" style="8"/>
    <col min="2563" max="2563" width="27.375" style="8" customWidth="1"/>
    <col min="2564" max="2565" width="8.875" style="8" customWidth="1"/>
    <col min="2566" max="2575" width="9.5" style="8" bestFit="1" customWidth="1"/>
    <col min="2576" max="2576" width="17.5" style="8" customWidth="1"/>
    <col min="2577" max="2818" width="8.875" style="8"/>
    <col min="2819" max="2819" width="27.375" style="8" customWidth="1"/>
    <col min="2820" max="2821" width="8.875" style="8" customWidth="1"/>
    <col min="2822" max="2831" width="9.5" style="8" bestFit="1" customWidth="1"/>
    <col min="2832" max="2832" width="17.5" style="8" customWidth="1"/>
    <col min="2833" max="3074" width="8.875" style="8"/>
    <col min="3075" max="3075" width="27.375" style="8" customWidth="1"/>
    <col min="3076" max="3077" width="8.875" style="8" customWidth="1"/>
    <col min="3078" max="3087" width="9.5" style="8" bestFit="1" customWidth="1"/>
    <col min="3088" max="3088" width="17.5" style="8" customWidth="1"/>
    <col min="3089" max="3330" width="8.875" style="8"/>
    <col min="3331" max="3331" width="27.375" style="8" customWidth="1"/>
    <col min="3332" max="3333" width="8.875" style="8" customWidth="1"/>
    <col min="3334" max="3343" width="9.5" style="8" bestFit="1" customWidth="1"/>
    <col min="3344" max="3344" width="17.5" style="8" customWidth="1"/>
    <col min="3345" max="3586" width="8.875" style="8"/>
    <col min="3587" max="3587" width="27.375" style="8" customWidth="1"/>
    <col min="3588" max="3589" width="8.875" style="8" customWidth="1"/>
    <col min="3590" max="3599" width="9.5" style="8" bestFit="1" customWidth="1"/>
    <col min="3600" max="3600" width="17.5" style="8" customWidth="1"/>
    <col min="3601" max="3842" width="8.875" style="8"/>
    <col min="3843" max="3843" width="27.375" style="8" customWidth="1"/>
    <col min="3844" max="3845" width="8.875" style="8" customWidth="1"/>
    <col min="3846" max="3855" width="9.5" style="8" bestFit="1" customWidth="1"/>
    <col min="3856" max="3856" width="17.5" style="8" customWidth="1"/>
    <col min="3857" max="4098" width="8.875" style="8"/>
    <col min="4099" max="4099" width="27.375" style="8" customWidth="1"/>
    <col min="4100" max="4101" width="8.875" style="8" customWidth="1"/>
    <col min="4102" max="4111" width="9.5" style="8" bestFit="1" customWidth="1"/>
    <col min="4112" max="4112" width="17.5" style="8" customWidth="1"/>
    <col min="4113" max="4354" width="8.875" style="8"/>
    <col min="4355" max="4355" width="27.375" style="8" customWidth="1"/>
    <col min="4356" max="4357" width="8.875" style="8" customWidth="1"/>
    <col min="4358" max="4367" width="9.5" style="8" bestFit="1" customWidth="1"/>
    <col min="4368" max="4368" width="17.5" style="8" customWidth="1"/>
    <col min="4369" max="4610" width="8.875" style="8"/>
    <col min="4611" max="4611" width="27.375" style="8" customWidth="1"/>
    <col min="4612" max="4613" width="8.875" style="8" customWidth="1"/>
    <col min="4614" max="4623" width="9.5" style="8" bestFit="1" customWidth="1"/>
    <col min="4624" max="4624" width="17.5" style="8" customWidth="1"/>
    <col min="4625" max="4866" width="8.875" style="8"/>
    <col min="4867" max="4867" width="27.375" style="8" customWidth="1"/>
    <col min="4868" max="4869" width="8.875" style="8" customWidth="1"/>
    <col min="4870" max="4879" width="9.5" style="8" bestFit="1" customWidth="1"/>
    <col min="4880" max="4880" width="17.5" style="8" customWidth="1"/>
    <col min="4881" max="5122" width="8.875" style="8"/>
    <col min="5123" max="5123" width="27.375" style="8" customWidth="1"/>
    <col min="5124" max="5125" width="8.875" style="8" customWidth="1"/>
    <col min="5126" max="5135" width="9.5" style="8" bestFit="1" customWidth="1"/>
    <col min="5136" max="5136" width="17.5" style="8" customWidth="1"/>
    <col min="5137" max="5378" width="8.875" style="8"/>
    <col min="5379" max="5379" width="27.375" style="8" customWidth="1"/>
    <col min="5380" max="5381" width="8.875" style="8" customWidth="1"/>
    <col min="5382" max="5391" width="9.5" style="8" bestFit="1" customWidth="1"/>
    <col min="5392" max="5392" width="17.5" style="8" customWidth="1"/>
    <col min="5393" max="5634" width="8.875" style="8"/>
    <col min="5635" max="5635" width="27.375" style="8" customWidth="1"/>
    <col min="5636" max="5637" width="8.875" style="8" customWidth="1"/>
    <col min="5638" max="5647" width="9.5" style="8" bestFit="1" customWidth="1"/>
    <col min="5648" max="5648" width="17.5" style="8" customWidth="1"/>
    <col min="5649" max="5890" width="8.875" style="8"/>
    <col min="5891" max="5891" width="27.375" style="8" customWidth="1"/>
    <col min="5892" max="5893" width="8.875" style="8" customWidth="1"/>
    <col min="5894" max="5903" width="9.5" style="8" bestFit="1" customWidth="1"/>
    <col min="5904" max="5904" width="17.5" style="8" customWidth="1"/>
    <col min="5905" max="6146" width="8.875" style="8"/>
    <col min="6147" max="6147" width="27.375" style="8" customWidth="1"/>
    <col min="6148" max="6149" width="8.875" style="8" customWidth="1"/>
    <col min="6150" max="6159" width="9.5" style="8" bestFit="1" customWidth="1"/>
    <col min="6160" max="6160" width="17.5" style="8" customWidth="1"/>
    <col min="6161" max="6402" width="8.875" style="8"/>
    <col min="6403" max="6403" width="27.375" style="8" customWidth="1"/>
    <col min="6404" max="6405" width="8.875" style="8" customWidth="1"/>
    <col min="6406" max="6415" width="9.5" style="8" bestFit="1" customWidth="1"/>
    <col min="6416" max="6416" width="17.5" style="8" customWidth="1"/>
    <col min="6417" max="6658" width="8.875" style="8"/>
    <col min="6659" max="6659" width="27.375" style="8" customWidth="1"/>
    <col min="6660" max="6661" width="8.875" style="8" customWidth="1"/>
    <col min="6662" max="6671" width="9.5" style="8" bestFit="1" customWidth="1"/>
    <col min="6672" max="6672" width="17.5" style="8" customWidth="1"/>
    <col min="6673" max="6914" width="8.875" style="8"/>
    <col min="6915" max="6915" width="27.375" style="8" customWidth="1"/>
    <col min="6916" max="6917" width="8.875" style="8" customWidth="1"/>
    <col min="6918" max="6927" width="9.5" style="8" bestFit="1" customWidth="1"/>
    <col min="6928" max="6928" width="17.5" style="8" customWidth="1"/>
    <col min="6929" max="7170" width="8.875" style="8"/>
    <col min="7171" max="7171" width="27.375" style="8" customWidth="1"/>
    <col min="7172" max="7173" width="8.875" style="8" customWidth="1"/>
    <col min="7174" max="7183" width="9.5" style="8" bestFit="1" customWidth="1"/>
    <col min="7184" max="7184" width="17.5" style="8" customWidth="1"/>
    <col min="7185" max="7426" width="8.875" style="8"/>
    <col min="7427" max="7427" width="27.375" style="8" customWidth="1"/>
    <col min="7428" max="7429" width="8.875" style="8" customWidth="1"/>
    <col min="7430" max="7439" width="9.5" style="8" bestFit="1" customWidth="1"/>
    <col min="7440" max="7440" width="17.5" style="8" customWidth="1"/>
    <col min="7441" max="7682" width="8.875" style="8"/>
    <col min="7683" max="7683" width="27.375" style="8" customWidth="1"/>
    <col min="7684" max="7685" width="8.875" style="8" customWidth="1"/>
    <col min="7686" max="7695" width="9.5" style="8" bestFit="1" customWidth="1"/>
    <col min="7696" max="7696" width="17.5" style="8" customWidth="1"/>
    <col min="7697" max="7938" width="8.875" style="8"/>
    <col min="7939" max="7939" width="27.375" style="8" customWidth="1"/>
    <col min="7940" max="7941" width="8.875" style="8" customWidth="1"/>
    <col min="7942" max="7951" width="9.5" style="8" bestFit="1" customWidth="1"/>
    <col min="7952" max="7952" width="17.5" style="8" customWidth="1"/>
    <col min="7953" max="8194" width="8.875" style="8"/>
    <col min="8195" max="8195" width="27.375" style="8" customWidth="1"/>
    <col min="8196" max="8197" width="8.875" style="8" customWidth="1"/>
    <col min="8198" max="8207" width="9.5" style="8" bestFit="1" customWidth="1"/>
    <col min="8208" max="8208" width="17.5" style="8" customWidth="1"/>
    <col min="8209" max="8450" width="8.875" style="8"/>
    <col min="8451" max="8451" width="27.375" style="8" customWidth="1"/>
    <col min="8452" max="8453" width="8.875" style="8" customWidth="1"/>
    <col min="8454" max="8463" width="9.5" style="8" bestFit="1" customWidth="1"/>
    <col min="8464" max="8464" width="17.5" style="8" customWidth="1"/>
    <col min="8465" max="8706" width="8.875" style="8"/>
    <col min="8707" max="8707" width="27.375" style="8" customWidth="1"/>
    <col min="8708" max="8709" width="8.875" style="8" customWidth="1"/>
    <col min="8710" max="8719" width="9.5" style="8" bestFit="1" customWidth="1"/>
    <col min="8720" max="8720" width="17.5" style="8" customWidth="1"/>
    <col min="8721" max="8962" width="8.875" style="8"/>
    <col min="8963" max="8963" width="27.375" style="8" customWidth="1"/>
    <col min="8964" max="8965" width="8.875" style="8" customWidth="1"/>
    <col min="8966" max="8975" width="9.5" style="8" bestFit="1" customWidth="1"/>
    <col min="8976" max="8976" width="17.5" style="8" customWidth="1"/>
    <col min="8977" max="9218" width="8.875" style="8"/>
    <col min="9219" max="9219" width="27.375" style="8" customWidth="1"/>
    <col min="9220" max="9221" width="8.875" style="8" customWidth="1"/>
    <col min="9222" max="9231" width="9.5" style="8" bestFit="1" customWidth="1"/>
    <col min="9232" max="9232" width="17.5" style="8" customWidth="1"/>
    <col min="9233" max="9474" width="8.875" style="8"/>
    <col min="9475" max="9475" width="27.375" style="8" customWidth="1"/>
    <col min="9476" max="9477" width="8.875" style="8" customWidth="1"/>
    <col min="9478" max="9487" width="9.5" style="8" bestFit="1" customWidth="1"/>
    <col min="9488" max="9488" width="17.5" style="8" customWidth="1"/>
    <col min="9489" max="9730" width="8.875" style="8"/>
    <col min="9731" max="9731" width="27.375" style="8" customWidth="1"/>
    <col min="9732" max="9733" width="8.875" style="8" customWidth="1"/>
    <col min="9734" max="9743" width="9.5" style="8" bestFit="1" customWidth="1"/>
    <col min="9744" max="9744" width="17.5" style="8" customWidth="1"/>
    <col min="9745" max="9986" width="8.875" style="8"/>
    <col min="9987" max="9987" width="27.375" style="8" customWidth="1"/>
    <col min="9988" max="9989" width="8.875" style="8" customWidth="1"/>
    <col min="9990" max="9999" width="9.5" style="8" bestFit="1" customWidth="1"/>
    <col min="10000" max="10000" width="17.5" style="8" customWidth="1"/>
    <col min="10001" max="10242" width="8.875" style="8"/>
    <col min="10243" max="10243" width="27.375" style="8" customWidth="1"/>
    <col min="10244" max="10245" width="8.875" style="8" customWidth="1"/>
    <col min="10246" max="10255" width="9.5" style="8" bestFit="1" customWidth="1"/>
    <col min="10256" max="10256" width="17.5" style="8" customWidth="1"/>
    <col min="10257" max="10498" width="8.875" style="8"/>
    <col min="10499" max="10499" width="27.375" style="8" customWidth="1"/>
    <col min="10500" max="10501" width="8.875" style="8" customWidth="1"/>
    <col min="10502" max="10511" width="9.5" style="8" bestFit="1" customWidth="1"/>
    <col min="10512" max="10512" width="17.5" style="8" customWidth="1"/>
    <col min="10513" max="10754" width="8.875" style="8"/>
    <col min="10755" max="10755" width="27.375" style="8" customWidth="1"/>
    <col min="10756" max="10757" width="8.875" style="8" customWidth="1"/>
    <col min="10758" max="10767" width="9.5" style="8" bestFit="1" customWidth="1"/>
    <col min="10768" max="10768" width="17.5" style="8" customWidth="1"/>
    <col min="10769" max="11010" width="8.875" style="8"/>
    <col min="11011" max="11011" width="27.375" style="8" customWidth="1"/>
    <col min="11012" max="11013" width="8.875" style="8" customWidth="1"/>
    <col min="11014" max="11023" width="9.5" style="8" bestFit="1" customWidth="1"/>
    <col min="11024" max="11024" width="17.5" style="8" customWidth="1"/>
    <col min="11025" max="11266" width="8.875" style="8"/>
    <col min="11267" max="11267" width="27.375" style="8" customWidth="1"/>
    <col min="11268" max="11269" width="8.875" style="8" customWidth="1"/>
    <col min="11270" max="11279" width="9.5" style="8" bestFit="1" customWidth="1"/>
    <col min="11280" max="11280" width="17.5" style="8" customWidth="1"/>
    <col min="11281" max="11522" width="8.875" style="8"/>
    <col min="11523" max="11523" width="27.375" style="8" customWidth="1"/>
    <col min="11524" max="11525" width="8.875" style="8" customWidth="1"/>
    <col min="11526" max="11535" width="9.5" style="8" bestFit="1" customWidth="1"/>
    <col min="11536" max="11536" width="17.5" style="8" customWidth="1"/>
    <col min="11537" max="11778" width="8.875" style="8"/>
    <col min="11779" max="11779" width="27.375" style="8" customWidth="1"/>
    <col min="11780" max="11781" width="8.875" style="8" customWidth="1"/>
    <col min="11782" max="11791" width="9.5" style="8" bestFit="1" customWidth="1"/>
    <col min="11792" max="11792" width="17.5" style="8" customWidth="1"/>
    <col min="11793" max="12034" width="8.875" style="8"/>
    <col min="12035" max="12035" width="27.375" style="8" customWidth="1"/>
    <col min="12036" max="12037" width="8.875" style="8" customWidth="1"/>
    <col min="12038" max="12047" width="9.5" style="8" bestFit="1" customWidth="1"/>
    <col min="12048" max="12048" width="17.5" style="8" customWidth="1"/>
    <col min="12049" max="12290" width="8.875" style="8"/>
    <col min="12291" max="12291" width="27.375" style="8" customWidth="1"/>
    <col min="12292" max="12293" width="8.875" style="8" customWidth="1"/>
    <col min="12294" max="12303" width="9.5" style="8" bestFit="1" customWidth="1"/>
    <col min="12304" max="12304" width="17.5" style="8" customWidth="1"/>
    <col min="12305" max="12546" width="8.875" style="8"/>
    <col min="12547" max="12547" width="27.375" style="8" customWidth="1"/>
    <col min="12548" max="12549" width="8.875" style="8" customWidth="1"/>
    <col min="12550" max="12559" width="9.5" style="8" bestFit="1" customWidth="1"/>
    <col min="12560" max="12560" width="17.5" style="8" customWidth="1"/>
    <col min="12561" max="12802" width="8.875" style="8"/>
    <col min="12803" max="12803" width="27.375" style="8" customWidth="1"/>
    <col min="12804" max="12805" width="8.875" style="8" customWidth="1"/>
    <col min="12806" max="12815" width="9.5" style="8" bestFit="1" customWidth="1"/>
    <col min="12816" max="12816" width="17.5" style="8" customWidth="1"/>
    <col min="12817" max="13058" width="8.875" style="8"/>
    <col min="13059" max="13059" width="27.375" style="8" customWidth="1"/>
    <col min="13060" max="13061" width="8.875" style="8" customWidth="1"/>
    <col min="13062" max="13071" width="9.5" style="8" bestFit="1" customWidth="1"/>
    <col min="13072" max="13072" width="17.5" style="8" customWidth="1"/>
    <col min="13073" max="13314" width="8.875" style="8"/>
    <col min="13315" max="13315" width="27.375" style="8" customWidth="1"/>
    <col min="13316" max="13317" width="8.875" style="8" customWidth="1"/>
    <col min="13318" max="13327" width="9.5" style="8" bestFit="1" customWidth="1"/>
    <col min="13328" max="13328" width="17.5" style="8" customWidth="1"/>
    <col min="13329" max="13570" width="8.875" style="8"/>
    <col min="13571" max="13571" width="27.375" style="8" customWidth="1"/>
    <col min="13572" max="13573" width="8.875" style="8" customWidth="1"/>
    <col min="13574" max="13583" width="9.5" style="8" bestFit="1" customWidth="1"/>
    <col min="13584" max="13584" width="17.5" style="8" customWidth="1"/>
    <col min="13585" max="13826" width="8.875" style="8"/>
    <col min="13827" max="13827" width="27.375" style="8" customWidth="1"/>
    <col min="13828" max="13829" width="8.875" style="8" customWidth="1"/>
    <col min="13830" max="13839" width="9.5" style="8" bestFit="1" customWidth="1"/>
    <col min="13840" max="13840" width="17.5" style="8" customWidth="1"/>
    <col min="13841" max="14082" width="8.875" style="8"/>
    <col min="14083" max="14083" width="27.375" style="8" customWidth="1"/>
    <col min="14084" max="14085" width="8.875" style="8" customWidth="1"/>
    <col min="14086" max="14095" width="9.5" style="8" bestFit="1" customWidth="1"/>
    <col min="14096" max="14096" width="17.5" style="8" customWidth="1"/>
    <col min="14097" max="14338" width="8.875" style="8"/>
    <col min="14339" max="14339" width="27.375" style="8" customWidth="1"/>
    <col min="14340" max="14341" width="8.875" style="8" customWidth="1"/>
    <col min="14342" max="14351" width="9.5" style="8" bestFit="1" customWidth="1"/>
    <col min="14352" max="14352" width="17.5" style="8" customWidth="1"/>
    <col min="14353" max="14594" width="8.875" style="8"/>
    <col min="14595" max="14595" width="27.375" style="8" customWidth="1"/>
    <col min="14596" max="14597" width="8.875" style="8" customWidth="1"/>
    <col min="14598" max="14607" width="9.5" style="8" bestFit="1" customWidth="1"/>
    <col min="14608" max="14608" width="17.5" style="8" customWidth="1"/>
    <col min="14609" max="14850" width="8.875" style="8"/>
    <col min="14851" max="14851" width="27.375" style="8" customWidth="1"/>
    <col min="14852" max="14853" width="8.875" style="8" customWidth="1"/>
    <col min="14854" max="14863" width="9.5" style="8" bestFit="1" customWidth="1"/>
    <col min="14864" max="14864" width="17.5" style="8" customWidth="1"/>
    <col min="14865" max="15106" width="8.875" style="8"/>
    <col min="15107" max="15107" width="27.375" style="8" customWidth="1"/>
    <col min="15108" max="15109" width="8.875" style="8" customWidth="1"/>
    <col min="15110" max="15119" width="9.5" style="8" bestFit="1" customWidth="1"/>
    <col min="15120" max="15120" width="17.5" style="8" customWidth="1"/>
    <col min="15121" max="15362" width="8.875" style="8"/>
    <col min="15363" max="15363" width="27.375" style="8" customWidth="1"/>
    <col min="15364" max="15365" width="8.875" style="8" customWidth="1"/>
    <col min="15366" max="15375" width="9.5" style="8" bestFit="1" customWidth="1"/>
    <col min="15376" max="15376" width="17.5" style="8" customWidth="1"/>
    <col min="15377" max="15618" width="8.875" style="8"/>
    <col min="15619" max="15619" width="27.375" style="8" customWidth="1"/>
    <col min="15620" max="15621" width="8.875" style="8" customWidth="1"/>
    <col min="15622" max="15631" width="9.5" style="8" bestFit="1" customWidth="1"/>
    <col min="15632" max="15632" width="17.5" style="8" customWidth="1"/>
    <col min="15633" max="15874" width="8.875" style="8"/>
    <col min="15875" max="15875" width="27.375" style="8" customWidth="1"/>
    <col min="15876" max="15877" width="8.875" style="8" customWidth="1"/>
    <col min="15878" max="15887" width="9.5" style="8" bestFit="1" customWidth="1"/>
    <col min="15888" max="15888" width="17.5" style="8" customWidth="1"/>
    <col min="15889" max="16130" width="8.875" style="8"/>
    <col min="16131" max="16131" width="27.375" style="8" customWidth="1"/>
    <col min="16132" max="16133" width="8.875" style="8" customWidth="1"/>
    <col min="16134" max="16143" width="9.5" style="8" bestFit="1" customWidth="1"/>
    <col min="16144" max="16144" width="17.5" style="8" customWidth="1"/>
    <col min="16145" max="16384" width="8.875" style="8"/>
  </cols>
  <sheetData>
    <row r="2" spans="2:22" ht="12.6" customHeight="1" x14ac:dyDescent="0.15">
      <c r="B2" s="19" t="s">
        <v>148</v>
      </c>
    </row>
    <row r="4" spans="2:22" s="23" customFormat="1" ht="12.6" customHeight="1" x14ac:dyDescent="0.15">
      <c r="B4" s="20" t="s">
        <v>7</v>
      </c>
      <c r="C4" s="100"/>
      <c r="D4" s="100"/>
      <c r="E4" s="100"/>
      <c r="F4" s="100"/>
      <c r="G4" s="100"/>
      <c r="H4" s="100"/>
      <c r="I4" s="100"/>
      <c r="J4" s="100"/>
      <c r="K4" s="21"/>
      <c r="L4" s="22"/>
      <c r="M4" s="22"/>
      <c r="N4" s="22"/>
    </row>
    <row r="5" spans="2:22" s="23" customFormat="1" ht="12.6" customHeight="1" x14ac:dyDescent="0.15">
      <c r="B5" s="101" t="s">
        <v>8</v>
      </c>
      <c r="C5" s="20" t="s">
        <v>9</v>
      </c>
      <c r="D5" s="100"/>
      <c r="E5" s="104"/>
      <c r="F5" s="104"/>
      <c r="G5" s="104"/>
      <c r="H5" s="104"/>
      <c r="I5" s="104"/>
      <c r="J5" s="104"/>
      <c r="K5" s="21"/>
      <c r="L5" s="22"/>
      <c r="M5" s="22"/>
    </row>
    <row r="6" spans="2:22" s="23" customFormat="1" ht="12.6" customHeight="1" x14ac:dyDescent="0.15">
      <c r="B6" s="102"/>
      <c r="C6" s="20" t="s">
        <v>10</v>
      </c>
      <c r="D6" s="105"/>
      <c r="E6" s="106"/>
      <c r="F6" s="107"/>
      <c r="G6" s="24" t="s">
        <v>11</v>
      </c>
      <c r="H6" s="105"/>
      <c r="I6" s="106"/>
      <c r="J6" s="107"/>
      <c r="K6" s="21"/>
      <c r="L6" s="22"/>
      <c r="M6" s="22"/>
    </row>
    <row r="7" spans="2:22" s="23" customFormat="1" ht="12.6" customHeight="1" x14ac:dyDescent="0.15">
      <c r="B7" s="103"/>
      <c r="C7" s="20" t="s">
        <v>81</v>
      </c>
      <c r="D7" s="108"/>
      <c r="E7" s="108"/>
      <c r="F7" s="108"/>
      <c r="G7" s="109" t="s">
        <v>82</v>
      </c>
      <c r="H7" s="110"/>
      <c r="I7" s="110"/>
      <c r="J7" s="111"/>
      <c r="K7" s="21"/>
      <c r="L7" s="22"/>
      <c r="M7" s="22"/>
      <c r="N7" s="22"/>
    </row>
    <row r="8" spans="2:22" ht="12.6" customHeight="1" x14ac:dyDescent="0.15">
      <c r="B8" s="20" t="s">
        <v>101</v>
      </c>
      <c r="C8" s="100"/>
      <c r="D8" s="100"/>
      <c r="E8" s="100"/>
      <c r="F8" s="100"/>
      <c r="G8" s="100"/>
      <c r="H8" s="100"/>
      <c r="I8" s="100"/>
      <c r="J8" s="100"/>
      <c r="K8" s="21"/>
      <c r="L8" s="87"/>
      <c r="M8" s="88" t="s">
        <v>129</v>
      </c>
      <c r="N8" s="89"/>
      <c r="O8" s="90" t="s">
        <v>130</v>
      </c>
      <c r="P8" s="23"/>
      <c r="Q8" s="23"/>
      <c r="R8" s="23"/>
      <c r="S8" s="23"/>
      <c r="T8" s="23"/>
      <c r="U8" s="23"/>
      <c r="V8" s="23"/>
    </row>
    <row r="9" spans="2:22" ht="12.6" customHeight="1" x14ac:dyDescent="0.15">
      <c r="B9" s="2"/>
      <c r="C9" s="2"/>
      <c r="D9" s="3"/>
      <c r="E9" s="25"/>
      <c r="F9" s="25"/>
      <c r="G9" s="25"/>
      <c r="H9" s="25"/>
      <c r="I9" s="25"/>
      <c r="J9" s="25"/>
      <c r="K9" s="22"/>
      <c r="L9" s="22"/>
      <c r="M9" s="22"/>
      <c r="N9" s="22"/>
      <c r="O9" s="23"/>
      <c r="P9" s="23"/>
      <c r="Q9" s="23"/>
      <c r="R9" s="23"/>
      <c r="S9" s="23"/>
      <c r="T9" s="23"/>
      <c r="U9" s="23"/>
      <c r="V9" s="23"/>
    </row>
    <row r="10" spans="2:22" ht="12.6" customHeight="1" x14ac:dyDescent="0.15">
      <c r="B10" s="19" t="s">
        <v>27</v>
      </c>
      <c r="C10" s="19"/>
      <c r="D10" s="30"/>
      <c r="F10" s="31"/>
      <c r="G10" s="31"/>
      <c r="H10" s="31"/>
      <c r="I10" s="31"/>
      <c r="J10" s="31"/>
      <c r="K10" s="31"/>
      <c r="L10" s="28"/>
      <c r="M10" s="28"/>
      <c r="N10" s="28"/>
      <c r="O10" s="28"/>
    </row>
    <row r="11" spans="2:22" ht="12.6" customHeight="1" x14ac:dyDescent="0.15">
      <c r="B11" s="19"/>
      <c r="C11" s="19"/>
      <c r="D11" s="4" t="s">
        <v>12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 t="s">
        <v>20</v>
      </c>
      <c r="M11" s="4" t="s">
        <v>21</v>
      </c>
      <c r="N11" s="4" t="s">
        <v>22</v>
      </c>
      <c r="O11" s="4" t="s">
        <v>23</v>
      </c>
    </row>
    <row r="12" spans="2:22" ht="12.6" customHeight="1" x14ac:dyDescent="0.15">
      <c r="B12" s="99" t="s">
        <v>28</v>
      </c>
      <c r="C12" s="99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22" ht="12.6" customHeight="1" x14ac:dyDescent="0.15">
      <c r="B13" s="99" t="s">
        <v>29</v>
      </c>
      <c r="C13" s="9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22" ht="12.6" customHeight="1" x14ac:dyDescent="0.15">
      <c r="B14" s="99" t="s">
        <v>32</v>
      </c>
      <c r="C14" s="9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22" ht="12.6" customHeight="1" x14ac:dyDescent="0.15">
      <c r="B15" s="99" t="s">
        <v>30</v>
      </c>
      <c r="C15" s="9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22" ht="12.6" customHeight="1" x14ac:dyDescent="0.15">
      <c r="B16" s="99" t="s">
        <v>31</v>
      </c>
      <c r="C16" s="99"/>
      <c r="D16" s="71">
        <f>D15*4.186</f>
        <v>0</v>
      </c>
      <c r="E16" s="71">
        <f t="shared" ref="E16:O16" si="0">E15*4.186</f>
        <v>0</v>
      </c>
      <c r="F16" s="71">
        <f t="shared" si="0"/>
        <v>0</v>
      </c>
      <c r="G16" s="71">
        <f t="shared" si="0"/>
        <v>0</v>
      </c>
      <c r="H16" s="71">
        <f t="shared" si="0"/>
        <v>0</v>
      </c>
      <c r="I16" s="71">
        <f t="shared" si="0"/>
        <v>0</v>
      </c>
      <c r="J16" s="71">
        <f t="shared" si="0"/>
        <v>0</v>
      </c>
      <c r="K16" s="71">
        <f t="shared" si="0"/>
        <v>0</v>
      </c>
      <c r="L16" s="71">
        <f t="shared" si="0"/>
        <v>0</v>
      </c>
      <c r="M16" s="71">
        <f t="shared" si="0"/>
        <v>0</v>
      </c>
      <c r="N16" s="71">
        <f t="shared" si="0"/>
        <v>0</v>
      </c>
      <c r="O16" s="71">
        <f t="shared" si="0"/>
        <v>0</v>
      </c>
    </row>
    <row r="17" spans="2:16" ht="12.6" customHeight="1" x14ac:dyDescent="0.15">
      <c r="B17" s="99" t="s">
        <v>33</v>
      </c>
      <c r="C17" s="99"/>
      <c r="D17" s="72">
        <f>D12*(D14-D16)</f>
        <v>0</v>
      </c>
      <c r="E17" s="72">
        <f t="shared" ref="E17:O17" si="1">E12*(E14-E16)</f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72">
        <f t="shared" si="1"/>
        <v>0</v>
      </c>
      <c r="K17" s="72">
        <f t="shared" si="1"/>
        <v>0</v>
      </c>
      <c r="L17" s="72">
        <f t="shared" si="1"/>
        <v>0</v>
      </c>
      <c r="M17" s="72">
        <f t="shared" si="1"/>
        <v>0</v>
      </c>
      <c r="N17" s="72">
        <f t="shared" si="1"/>
        <v>0</v>
      </c>
      <c r="O17" s="72">
        <f t="shared" si="1"/>
        <v>0</v>
      </c>
    </row>
    <row r="18" spans="2:16" ht="12.6" customHeight="1" x14ac:dyDescent="0.15">
      <c r="B18" s="99" t="s">
        <v>34</v>
      </c>
      <c r="C18" s="99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6" ht="12.6" customHeight="1" x14ac:dyDescent="0.15">
      <c r="B19" s="99" t="s">
        <v>35</v>
      </c>
      <c r="C19" s="9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3" t="s">
        <v>37</v>
      </c>
    </row>
    <row r="20" spans="2:16" ht="12.6" customHeight="1" x14ac:dyDescent="0.15">
      <c r="B20" s="99" t="s">
        <v>36</v>
      </c>
      <c r="C20" s="99"/>
      <c r="D20" s="72">
        <f>D17*D18*D19</f>
        <v>0</v>
      </c>
      <c r="E20" s="72">
        <f t="shared" ref="E20:O20" si="2">E17*E18*E19</f>
        <v>0</v>
      </c>
      <c r="F20" s="72">
        <f t="shared" si="2"/>
        <v>0</v>
      </c>
      <c r="G20" s="72">
        <f t="shared" si="2"/>
        <v>0</v>
      </c>
      <c r="H20" s="72">
        <f t="shared" si="2"/>
        <v>0</v>
      </c>
      <c r="I20" s="72">
        <f t="shared" si="2"/>
        <v>0</v>
      </c>
      <c r="J20" s="72">
        <f t="shared" si="2"/>
        <v>0</v>
      </c>
      <c r="K20" s="72">
        <f t="shared" si="2"/>
        <v>0</v>
      </c>
      <c r="L20" s="72">
        <f t="shared" si="2"/>
        <v>0</v>
      </c>
      <c r="M20" s="72">
        <f t="shared" si="2"/>
        <v>0</v>
      </c>
      <c r="N20" s="72">
        <f t="shared" si="2"/>
        <v>0</v>
      </c>
      <c r="O20" s="72">
        <f t="shared" si="2"/>
        <v>0</v>
      </c>
      <c r="P20" s="32">
        <f>SUM(D20:O20)</f>
        <v>0</v>
      </c>
    </row>
    <row r="21" spans="2:16" ht="12.6" customHeight="1" x14ac:dyDescent="0.1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2:16" ht="12.6" customHeight="1" x14ac:dyDescent="0.15">
      <c r="B22" s="29" t="s">
        <v>102</v>
      </c>
      <c r="C22" s="29"/>
      <c r="D22" s="26"/>
      <c r="E22" s="27"/>
      <c r="F22" s="27"/>
      <c r="G22" s="27"/>
      <c r="H22" s="27"/>
      <c r="I22" s="27"/>
      <c r="J22" s="27"/>
      <c r="K22" s="27"/>
      <c r="L22" s="28"/>
      <c r="M22" s="28"/>
      <c r="N22" s="28"/>
      <c r="O22" s="28"/>
    </row>
    <row r="23" spans="2:16" ht="12.6" customHeight="1" x14ac:dyDescent="0.15">
      <c r="B23" s="29" t="s">
        <v>103</v>
      </c>
      <c r="C23" s="29"/>
      <c r="D23" s="26"/>
      <c r="E23" s="27"/>
      <c r="F23" s="27"/>
      <c r="G23" s="27"/>
      <c r="H23" s="27"/>
      <c r="I23" s="27"/>
      <c r="J23" s="27"/>
      <c r="K23" s="27"/>
      <c r="L23" s="28"/>
      <c r="M23" s="28"/>
      <c r="N23" s="28"/>
      <c r="O23" s="28"/>
    </row>
    <row r="24" spans="2:16" ht="12.6" customHeight="1" x14ac:dyDescent="0.15">
      <c r="B24" s="125" t="s">
        <v>38</v>
      </c>
      <c r="C24" s="126"/>
      <c r="D24" s="134" t="s">
        <v>43</v>
      </c>
      <c r="E24" s="135"/>
      <c r="F24" s="136"/>
      <c r="G24" s="17"/>
      <c r="H24" s="75"/>
      <c r="I24" s="139"/>
      <c r="J24" s="139"/>
    </row>
    <row r="25" spans="2:16" ht="12.6" customHeight="1" x14ac:dyDescent="0.15">
      <c r="B25" s="132" t="s">
        <v>44</v>
      </c>
      <c r="C25" s="133"/>
      <c r="D25" s="134" t="s">
        <v>52</v>
      </c>
      <c r="E25" s="135"/>
      <c r="F25" s="136"/>
      <c r="G25" s="17"/>
    </row>
    <row r="26" spans="2:16" ht="12.6" customHeight="1" x14ac:dyDescent="0.15">
      <c r="B26" s="125" t="s">
        <v>39</v>
      </c>
      <c r="C26" s="126"/>
      <c r="D26" s="127">
        <v>4</v>
      </c>
      <c r="E26" s="127"/>
      <c r="F26" s="127"/>
      <c r="G26" s="73" t="s">
        <v>41</v>
      </c>
    </row>
    <row r="27" spans="2:16" ht="12.6" customHeight="1" x14ac:dyDescent="0.15">
      <c r="B27" s="125" t="s">
        <v>40</v>
      </c>
      <c r="C27" s="126"/>
      <c r="D27" s="127">
        <v>90</v>
      </c>
      <c r="E27" s="127"/>
      <c r="F27" s="127"/>
      <c r="G27" s="73" t="s">
        <v>42</v>
      </c>
    </row>
    <row r="28" spans="2:16" ht="12.6" customHeight="1" x14ac:dyDescent="0.15">
      <c r="B28" s="125" t="s">
        <v>45</v>
      </c>
      <c r="C28" s="126"/>
      <c r="D28" s="131">
        <v>5</v>
      </c>
      <c r="E28" s="131"/>
      <c r="F28" s="131"/>
      <c r="G28" s="76" t="s">
        <v>46</v>
      </c>
    </row>
    <row r="29" spans="2:16" ht="12.6" customHeight="1" x14ac:dyDescent="0.15">
      <c r="B29" s="125" t="s">
        <v>51</v>
      </c>
      <c r="C29" s="126"/>
      <c r="D29" s="108">
        <v>2</v>
      </c>
      <c r="E29" s="108"/>
      <c r="F29" s="108"/>
      <c r="G29" s="74"/>
    </row>
    <row r="30" spans="2:16" ht="12.6" customHeight="1" x14ac:dyDescent="0.15">
      <c r="B30" s="16" t="s">
        <v>47</v>
      </c>
      <c r="C30" s="77"/>
      <c r="D30" s="138" t="s">
        <v>50</v>
      </c>
      <c r="E30" s="138"/>
      <c r="F30" s="138"/>
      <c r="I30" s="69"/>
    </row>
    <row r="31" spans="2:16" ht="12.6" customHeight="1" x14ac:dyDescent="0.15">
      <c r="B31" s="125" t="s">
        <v>48</v>
      </c>
      <c r="C31" s="137"/>
      <c r="D31" s="131">
        <v>2061</v>
      </c>
      <c r="E31" s="131"/>
      <c r="F31" s="131"/>
      <c r="G31" s="78" t="s">
        <v>49</v>
      </c>
      <c r="H31" s="38" t="s">
        <v>76</v>
      </c>
      <c r="I31" s="112" t="s">
        <v>139</v>
      </c>
      <c r="J31" s="128"/>
      <c r="K31" s="128"/>
      <c r="L31" s="129"/>
    </row>
    <row r="32" spans="2:16" ht="12.6" customHeight="1" x14ac:dyDescent="0.15">
      <c r="D32" s="15"/>
      <c r="E32" s="38"/>
      <c r="F32" s="14"/>
      <c r="G32" s="79" t="s">
        <v>104</v>
      </c>
      <c r="H32" s="15"/>
      <c r="I32" s="69"/>
    </row>
    <row r="33" spans="2:17" ht="12.6" customHeight="1" x14ac:dyDescent="0.15">
      <c r="D33" s="4" t="s">
        <v>12</v>
      </c>
      <c r="E33" s="4" t="s">
        <v>13</v>
      </c>
      <c r="F33" s="4" t="s">
        <v>14</v>
      </c>
      <c r="G33" s="4" t="s">
        <v>15</v>
      </c>
      <c r="H33" s="4" t="s">
        <v>16</v>
      </c>
      <c r="I33" s="4" t="s">
        <v>17</v>
      </c>
      <c r="J33" s="4" t="s">
        <v>18</v>
      </c>
      <c r="K33" s="4" t="s">
        <v>19</v>
      </c>
      <c r="L33" s="4" t="s">
        <v>20</v>
      </c>
      <c r="M33" s="4" t="s">
        <v>21</v>
      </c>
      <c r="N33" s="4" t="s">
        <v>22</v>
      </c>
      <c r="O33" s="4" t="s">
        <v>23</v>
      </c>
      <c r="P33" s="1" t="s">
        <v>24</v>
      </c>
      <c r="Q33" s="1" t="s">
        <v>83</v>
      </c>
    </row>
    <row r="34" spans="2:17" ht="12.6" customHeight="1" x14ac:dyDescent="0.15">
      <c r="B34" s="123" t="s">
        <v>105</v>
      </c>
      <c r="C34" s="124"/>
      <c r="D34" s="33">
        <f t="shared" ref="D34:O34" si="3">D20/($D$27/100*$D$31/1000)</f>
        <v>0</v>
      </c>
      <c r="E34" s="33">
        <f t="shared" si="3"/>
        <v>0</v>
      </c>
      <c r="F34" s="33">
        <f t="shared" si="3"/>
        <v>0</v>
      </c>
      <c r="G34" s="33">
        <f t="shared" si="3"/>
        <v>0</v>
      </c>
      <c r="H34" s="33">
        <f t="shared" si="3"/>
        <v>0</v>
      </c>
      <c r="I34" s="33">
        <f t="shared" si="3"/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 t="shared" si="3"/>
        <v>0</v>
      </c>
      <c r="N34" s="33">
        <f t="shared" si="3"/>
        <v>0</v>
      </c>
      <c r="O34" s="33">
        <f t="shared" si="3"/>
        <v>0</v>
      </c>
      <c r="P34" s="33">
        <f>SUM(D34:O34)</f>
        <v>0</v>
      </c>
      <c r="Q34" s="35"/>
    </row>
    <row r="35" spans="2:17" ht="12.6" customHeight="1" x14ac:dyDescent="0.15">
      <c r="B35" s="123" t="s">
        <v>85</v>
      </c>
      <c r="C35" s="124"/>
      <c r="D35" s="39">
        <f t="shared" ref="D35:O35" si="4">(D12/($D$26*$D$29))*$D$28*$D$29*D18*D19/1000</f>
        <v>0</v>
      </c>
      <c r="E35" s="39">
        <f t="shared" si="4"/>
        <v>0</v>
      </c>
      <c r="F35" s="39">
        <f t="shared" si="4"/>
        <v>0</v>
      </c>
      <c r="G35" s="39">
        <f t="shared" si="4"/>
        <v>0</v>
      </c>
      <c r="H35" s="39">
        <f t="shared" si="4"/>
        <v>0</v>
      </c>
      <c r="I35" s="39">
        <f t="shared" si="4"/>
        <v>0</v>
      </c>
      <c r="J35" s="39">
        <f t="shared" si="4"/>
        <v>0</v>
      </c>
      <c r="K35" s="39">
        <f t="shared" si="4"/>
        <v>0</v>
      </c>
      <c r="L35" s="39">
        <f t="shared" si="4"/>
        <v>0</v>
      </c>
      <c r="M35" s="39">
        <f t="shared" si="4"/>
        <v>0</v>
      </c>
      <c r="N35" s="39">
        <f t="shared" si="4"/>
        <v>0</v>
      </c>
      <c r="O35" s="39">
        <f t="shared" si="4"/>
        <v>0</v>
      </c>
      <c r="P35" s="39">
        <f>SUM(D35:O35)</f>
        <v>0</v>
      </c>
      <c r="Q35" s="1" t="s">
        <v>60</v>
      </c>
    </row>
    <row r="36" spans="2:17" ht="12.6" customHeight="1" x14ac:dyDescent="0.15">
      <c r="B36" s="9"/>
      <c r="C36" s="34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40"/>
    </row>
    <row r="37" spans="2:17" ht="12.6" customHeight="1" x14ac:dyDescent="0.15">
      <c r="B37" s="29" t="s">
        <v>86</v>
      </c>
      <c r="C37" s="2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2:17" ht="12.6" customHeight="1" x14ac:dyDescent="0.15">
      <c r="B38" s="29" t="s">
        <v>109</v>
      </c>
      <c r="C38" s="29"/>
      <c r="D38" s="4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2:17" ht="12.6" customHeight="1" x14ac:dyDescent="0.15">
      <c r="B39" s="125" t="s">
        <v>38</v>
      </c>
      <c r="C39" s="126"/>
      <c r="D39" s="134"/>
      <c r="E39" s="135"/>
      <c r="F39" s="136"/>
      <c r="G39" s="17"/>
      <c r="H39" s="75"/>
      <c r="I39" s="139"/>
      <c r="J39" s="139"/>
    </row>
    <row r="40" spans="2:17" ht="12.6" customHeight="1" x14ac:dyDescent="0.15">
      <c r="B40" s="132" t="s">
        <v>44</v>
      </c>
      <c r="C40" s="133"/>
      <c r="D40" s="134"/>
      <c r="E40" s="135"/>
      <c r="F40" s="136"/>
      <c r="G40" s="17"/>
    </row>
    <row r="41" spans="2:17" ht="12.6" customHeight="1" x14ac:dyDescent="0.15">
      <c r="B41" s="125" t="s">
        <v>39</v>
      </c>
      <c r="C41" s="126"/>
      <c r="D41" s="127"/>
      <c r="E41" s="127"/>
      <c r="F41" s="127"/>
      <c r="G41" s="73" t="s">
        <v>41</v>
      </c>
    </row>
    <row r="42" spans="2:17" ht="12.6" customHeight="1" x14ac:dyDescent="0.15">
      <c r="B42" s="125" t="s">
        <v>40</v>
      </c>
      <c r="C42" s="126"/>
      <c r="D42" s="127"/>
      <c r="E42" s="127"/>
      <c r="F42" s="127"/>
      <c r="G42" s="73" t="s">
        <v>42</v>
      </c>
    </row>
    <row r="43" spans="2:17" ht="12.6" customHeight="1" x14ac:dyDescent="0.15">
      <c r="B43" s="125" t="s">
        <v>45</v>
      </c>
      <c r="C43" s="126"/>
      <c r="D43" s="131"/>
      <c r="E43" s="131"/>
      <c r="F43" s="131"/>
      <c r="G43" s="76" t="s">
        <v>46</v>
      </c>
    </row>
    <row r="44" spans="2:17" ht="12.6" customHeight="1" x14ac:dyDescent="0.15">
      <c r="B44" s="125" t="s">
        <v>51</v>
      </c>
      <c r="C44" s="126"/>
      <c r="D44" s="108"/>
      <c r="E44" s="108"/>
      <c r="F44" s="108"/>
      <c r="G44" s="74"/>
    </row>
    <row r="45" spans="2:17" ht="12.6" customHeight="1" x14ac:dyDescent="0.15">
      <c r="B45" s="16" t="s">
        <v>47</v>
      </c>
      <c r="C45" s="77"/>
      <c r="D45" s="138"/>
      <c r="E45" s="138"/>
      <c r="F45" s="138"/>
      <c r="I45" s="69"/>
    </row>
    <row r="46" spans="2:17" ht="12.6" customHeight="1" x14ac:dyDescent="0.15">
      <c r="B46" s="125" t="s">
        <v>48</v>
      </c>
      <c r="C46" s="137"/>
      <c r="D46" s="131"/>
      <c r="E46" s="131"/>
      <c r="F46" s="131"/>
      <c r="G46" s="78"/>
      <c r="H46" s="79" t="s">
        <v>120</v>
      </c>
    </row>
    <row r="47" spans="2:17" ht="12.6" customHeight="1" x14ac:dyDescent="0.15">
      <c r="G47" s="79" t="s">
        <v>104</v>
      </c>
      <c r="I47" s="38" t="s">
        <v>76</v>
      </c>
      <c r="J47" s="112"/>
      <c r="K47" s="128"/>
      <c r="L47" s="128"/>
      <c r="M47" s="129"/>
    </row>
    <row r="48" spans="2:17" ht="12.6" customHeight="1" x14ac:dyDescent="0.15">
      <c r="B48" s="36"/>
      <c r="C48" s="36"/>
      <c r="D48" s="37"/>
      <c r="E48" s="38"/>
      <c r="F48" s="14"/>
      <c r="H48" s="15"/>
      <c r="I48" s="38"/>
      <c r="J48" s="14"/>
      <c r="K48" s="15"/>
      <c r="L48" s="15"/>
      <c r="M48" s="12"/>
    </row>
    <row r="49" spans="2:17" ht="12.6" customHeight="1" x14ac:dyDescent="0.15">
      <c r="D49" s="4" t="s">
        <v>12</v>
      </c>
      <c r="E49" s="4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  <c r="K49" s="4" t="s">
        <v>19</v>
      </c>
      <c r="L49" s="4" t="s">
        <v>20</v>
      </c>
      <c r="M49" s="4" t="s">
        <v>21</v>
      </c>
      <c r="N49" s="4" t="s">
        <v>22</v>
      </c>
      <c r="O49" s="4" t="s">
        <v>23</v>
      </c>
      <c r="P49" s="1" t="s">
        <v>24</v>
      </c>
      <c r="Q49" s="1" t="s">
        <v>83</v>
      </c>
    </row>
    <row r="50" spans="2:17" ht="12.6" customHeight="1" x14ac:dyDescent="0.15">
      <c r="B50" s="130" t="s">
        <v>105</v>
      </c>
      <c r="C50" s="130"/>
      <c r="D50" s="33" t="e">
        <f t="shared" ref="D50:O50" si="5">D20/($D$42/100*$D$46/1000)</f>
        <v>#DIV/0!</v>
      </c>
      <c r="E50" s="33" t="e">
        <f t="shared" si="5"/>
        <v>#DIV/0!</v>
      </c>
      <c r="F50" s="33" t="e">
        <f t="shared" si="5"/>
        <v>#DIV/0!</v>
      </c>
      <c r="G50" s="33" t="e">
        <f t="shared" si="5"/>
        <v>#DIV/0!</v>
      </c>
      <c r="H50" s="33" t="e">
        <f t="shared" si="5"/>
        <v>#DIV/0!</v>
      </c>
      <c r="I50" s="33" t="e">
        <f t="shared" si="5"/>
        <v>#DIV/0!</v>
      </c>
      <c r="J50" s="33" t="e">
        <f t="shared" si="5"/>
        <v>#DIV/0!</v>
      </c>
      <c r="K50" s="33" t="e">
        <f t="shared" si="5"/>
        <v>#DIV/0!</v>
      </c>
      <c r="L50" s="33" t="e">
        <f t="shared" si="5"/>
        <v>#DIV/0!</v>
      </c>
      <c r="M50" s="33" t="e">
        <f t="shared" si="5"/>
        <v>#DIV/0!</v>
      </c>
      <c r="N50" s="33" t="e">
        <f t="shared" si="5"/>
        <v>#DIV/0!</v>
      </c>
      <c r="O50" s="33" t="e">
        <f t="shared" si="5"/>
        <v>#DIV/0!</v>
      </c>
      <c r="P50" s="33" t="e">
        <f>SUM(D50:O50)</f>
        <v>#DIV/0!</v>
      </c>
      <c r="Q50" s="35"/>
    </row>
    <row r="51" spans="2:17" ht="12.6" customHeight="1" x14ac:dyDescent="0.15">
      <c r="B51" s="130" t="s">
        <v>85</v>
      </c>
      <c r="C51" s="130"/>
      <c r="D51" s="39" t="e">
        <f t="shared" ref="D51:O51" si="6">(D12/($D$41*$D$44))*$D$43*$D$44*D18*D19/1000</f>
        <v>#DIV/0!</v>
      </c>
      <c r="E51" s="39" t="e">
        <f t="shared" si="6"/>
        <v>#DIV/0!</v>
      </c>
      <c r="F51" s="39" t="e">
        <f t="shared" si="6"/>
        <v>#DIV/0!</v>
      </c>
      <c r="G51" s="39" t="e">
        <f t="shared" si="6"/>
        <v>#DIV/0!</v>
      </c>
      <c r="H51" s="39" t="e">
        <f t="shared" si="6"/>
        <v>#DIV/0!</v>
      </c>
      <c r="I51" s="39" t="e">
        <f t="shared" si="6"/>
        <v>#DIV/0!</v>
      </c>
      <c r="J51" s="39" t="e">
        <f t="shared" si="6"/>
        <v>#DIV/0!</v>
      </c>
      <c r="K51" s="39" t="e">
        <f t="shared" si="6"/>
        <v>#DIV/0!</v>
      </c>
      <c r="L51" s="39" t="e">
        <f t="shared" si="6"/>
        <v>#DIV/0!</v>
      </c>
      <c r="M51" s="39" t="e">
        <f t="shared" si="6"/>
        <v>#DIV/0!</v>
      </c>
      <c r="N51" s="39" t="e">
        <f t="shared" si="6"/>
        <v>#DIV/0!</v>
      </c>
      <c r="O51" s="39" t="e">
        <f t="shared" si="6"/>
        <v>#DIV/0!</v>
      </c>
      <c r="P51" s="39" t="e">
        <f>SUM(D51:O51)</f>
        <v>#DIV/0!</v>
      </c>
      <c r="Q51" s="1" t="s">
        <v>60</v>
      </c>
    </row>
    <row r="52" spans="2:17" ht="12.6" customHeight="1" x14ac:dyDescent="0.15">
      <c r="B52" s="36"/>
      <c r="C52" s="36"/>
      <c r="D52" s="37" t="s">
        <v>106</v>
      </c>
      <c r="E52" s="38"/>
      <c r="F52" s="14"/>
      <c r="H52" s="15"/>
      <c r="I52" s="38"/>
      <c r="J52" s="14"/>
      <c r="K52" s="15"/>
      <c r="L52" s="15"/>
      <c r="M52" s="12"/>
    </row>
    <row r="53" spans="2:17" ht="12.6" customHeight="1" x14ac:dyDescent="0.15">
      <c r="B53" s="38"/>
      <c r="C53" s="38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2:17" ht="12.6" customHeight="1" x14ac:dyDescent="0.15">
      <c r="B54" s="42" t="s">
        <v>4</v>
      </c>
      <c r="C54" s="23"/>
      <c r="D54" s="43" t="s">
        <v>87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17" ht="12.6" customHeight="1" x14ac:dyDescent="0.15">
      <c r="B55" s="23"/>
      <c r="C55" s="23"/>
      <c r="D55" s="23" t="s">
        <v>110</v>
      </c>
      <c r="E55" s="23"/>
      <c r="F55" s="23"/>
      <c r="G55" s="23"/>
      <c r="H55" s="23"/>
      <c r="I55" s="23" t="s">
        <v>88</v>
      </c>
      <c r="J55" s="23"/>
      <c r="K55" s="23"/>
      <c r="L55" s="23"/>
      <c r="M55" s="23"/>
      <c r="N55" s="23"/>
      <c r="O55" s="23"/>
      <c r="P55" s="64">
        <f>P57*I58+P60*I61</f>
        <v>0</v>
      </c>
    </row>
    <row r="56" spans="2:17" ht="12.6" customHeight="1" x14ac:dyDescent="0.1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44"/>
    </row>
    <row r="57" spans="2:17" ht="12.6" customHeight="1" x14ac:dyDescent="0.15">
      <c r="B57" s="38" t="s">
        <v>111</v>
      </c>
      <c r="C57" s="38"/>
      <c r="D57" s="80" t="s">
        <v>54</v>
      </c>
      <c r="E57" s="23"/>
      <c r="F57" s="23"/>
      <c r="G57" s="23"/>
      <c r="H57" s="23"/>
      <c r="I57" s="81"/>
      <c r="J57" s="23" t="s">
        <v>61</v>
      </c>
      <c r="K57" s="23" t="s">
        <v>119</v>
      </c>
      <c r="L57" s="23"/>
      <c r="M57" s="23"/>
      <c r="N57" s="23"/>
      <c r="O57" s="23"/>
      <c r="P57" s="64">
        <f>P34/1000</f>
        <v>0</v>
      </c>
    </row>
    <row r="58" spans="2:17" ht="12.6" customHeight="1" x14ac:dyDescent="0.15">
      <c r="B58" s="38" t="s">
        <v>112</v>
      </c>
      <c r="C58" s="38"/>
      <c r="D58" s="80" t="s">
        <v>55</v>
      </c>
      <c r="E58" s="23"/>
      <c r="F58" s="23"/>
      <c r="G58" s="45" t="s">
        <v>62</v>
      </c>
      <c r="H58" s="46">
        <f>I57</f>
        <v>0</v>
      </c>
      <c r="I58" s="61"/>
      <c r="J58" s="38" t="s">
        <v>76</v>
      </c>
      <c r="K58" s="112"/>
      <c r="L58" s="128"/>
      <c r="M58" s="128"/>
      <c r="N58" s="129"/>
      <c r="O58" s="23"/>
      <c r="P58" s="48"/>
    </row>
    <row r="59" spans="2:17" ht="12.6" customHeight="1" x14ac:dyDescent="0.15">
      <c r="C59" s="38"/>
      <c r="E59" s="23"/>
      <c r="F59" s="23"/>
      <c r="G59" s="38"/>
      <c r="H59" s="23"/>
      <c r="I59" s="49"/>
      <c r="J59" s="38"/>
      <c r="K59" s="18"/>
      <c r="L59" s="18"/>
      <c r="M59" s="18"/>
      <c r="N59" s="18"/>
      <c r="O59" s="23"/>
      <c r="P59" s="50"/>
    </row>
    <row r="60" spans="2:17" ht="12.6" customHeight="1" x14ac:dyDescent="0.15">
      <c r="B60" s="38" t="s">
        <v>113</v>
      </c>
      <c r="C60" s="38"/>
      <c r="D60" s="80" t="s">
        <v>56</v>
      </c>
      <c r="E60" s="23"/>
      <c r="F60" s="23"/>
      <c r="G60" s="23"/>
      <c r="H60" s="23"/>
      <c r="I60" s="23" t="s">
        <v>25</v>
      </c>
      <c r="J60" s="23"/>
      <c r="K60" s="23"/>
      <c r="L60" s="23"/>
      <c r="M60" s="23"/>
      <c r="N60" s="23"/>
      <c r="O60" s="23"/>
      <c r="P60" s="64">
        <f>P35</f>
        <v>0</v>
      </c>
    </row>
    <row r="61" spans="2:17" ht="12.6" customHeight="1" x14ac:dyDescent="0.15">
      <c r="B61" s="38" t="s">
        <v>114</v>
      </c>
      <c r="C61" s="38"/>
      <c r="D61" s="80" t="s">
        <v>5</v>
      </c>
      <c r="E61" s="23"/>
      <c r="F61" s="23"/>
      <c r="G61" s="23" t="s">
        <v>26</v>
      </c>
      <c r="H61" s="23"/>
      <c r="I61" s="47"/>
      <c r="J61" s="38" t="s">
        <v>76</v>
      </c>
      <c r="K61" s="112"/>
      <c r="L61" s="128"/>
      <c r="M61" s="128"/>
      <c r="N61" s="129"/>
      <c r="O61" s="38"/>
      <c r="P61" s="23"/>
    </row>
    <row r="62" spans="2:17" ht="12.6" customHeight="1" x14ac:dyDescent="0.1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</row>
    <row r="63" spans="2:17" ht="12.6" customHeight="1" x14ac:dyDescent="0.1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2:17" ht="12.6" customHeight="1" x14ac:dyDescent="0.15">
      <c r="B64" s="42" t="s">
        <v>6</v>
      </c>
      <c r="C64" s="23"/>
      <c r="D64" s="43" t="s">
        <v>87</v>
      </c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ht="12.6" customHeight="1" x14ac:dyDescent="0.15">
      <c r="B65" s="23"/>
      <c r="C65" s="23"/>
      <c r="D65" s="23" t="s">
        <v>118</v>
      </c>
      <c r="E65" s="23"/>
      <c r="F65" s="23"/>
      <c r="G65" s="23" t="s">
        <v>1</v>
      </c>
      <c r="H65" s="23"/>
      <c r="I65" s="23"/>
      <c r="J65" s="23"/>
      <c r="K65" s="23"/>
      <c r="L65" s="23"/>
      <c r="M65" s="23"/>
      <c r="N65" s="23"/>
      <c r="O65" s="23"/>
      <c r="P65" s="51" t="e">
        <f>P67*I68+P70*I71</f>
        <v>#DIV/0!</v>
      </c>
      <c r="Q65" s="23"/>
    </row>
    <row r="66" spans="2:17" ht="12.6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52"/>
      <c r="Q66" s="23"/>
    </row>
    <row r="67" spans="2:17" ht="12.6" customHeight="1" x14ac:dyDescent="0.15">
      <c r="B67" s="38" t="s">
        <v>115</v>
      </c>
      <c r="C67" s="38"/>
      <c r="D67" s="80" t="s">
        <v>57</v>
      </c>
      <c r="E67" s="23"/>
      <c r="F67" s="23"/>
      <c r="G67" s="23"/>
      <c r="H67" s="23"/>
      <c r="I67" s="81"/>
      <c r="J67" s="23" t="s">
        <v>61</v>
      </c>
      <c r="K67" s="23" t="s">
        <v>119</v>
      </c>
      <c r="L67" s="23"/>
      <c r="M67" s="23"/>
      <c r="N67" s="23"/>
      <c r="O67" s="23"/>
      <c r="P67" s="64" t="e">
        <f>P50/1000</f>
        <v>#DIV/0!</v>
      </c>
      <c r="Q67" s="23"/>
    </row>
    <row r="68" spans="2:17" ht="12.6" customHeight="1" x14ac:dyDescent="0.15">
      <c r="B68" s="38" t="s">
        <v>116</v>
      </c>
      <c r="C68" s="38"/>
      <c r="D68" s="80" t="s">
        <v>55</v>
      </c>
      <c r="E68" s="23"/>
      <c r="F68" s="23"/>
      <c r="G68" s="45" t="s">
        <v>62</v>
      </c>
      <c r="H68" s="46">
        <f>I67</f>
        <v>0</v>
      </c>
      <c r="I68" s="47"/>
      <c r="J68" s="38" t="s">
        <v>76</v>
      </c>
      <c r="K68" s="112"/>
      <c r="L68" s="113"/>
      <c r="M68" s="113"/>
      <c r="N68" s="114"/>
      <c r="O68" s="23"/>
      <c r="P68" s="53"/>
      <c r="Q68" s="23"/>
    </row>
    <row r="69" spans="2:17" ht="12.6" customHeight="1" x14ac:dyDescent="0.15">
      <c r="B69" s="38"/>
      <c r="C69" s="38"/>
      <c r="D69" s="23"/>
      <c r="E69" s="23"/>
      <c r="F69" s="23"/>
      <c r="G69" s="38"/>
      <c r="H69" s="23"/>
      <c r="I69" s="49"/>
      <c r="J69" s="38"/>
      <c r="K69" s="18"/>
      <c r="L69" s="18"/>
      <c r="M69" s="18"/>
      <c r="N69" s="18"/>
      <c r="O69" s="23"/>
      <c r="P69" s="54"/>
      <c r="Q69" s="23"/>
    </row>
    <row r="70" spans="2:17" ht="12.6" customHeight="1" x14ac:dyDescent="0.15">
      <c r="B70" s="38" t="s">
        <v>117</v>
      </c>
      <c r="C70" s="38"/>
      <c r="D70" s="23" t="s">
        <v>58</v>
      </c>
      <c r="E70" s="23"/>
      <c r="F70" s="23"/>
      <c r="G70" s="23"/>
      <c r="H70" s="23"/>
      <c r="I70" s="23" t="s">
        <v>25</v>
      </c>
      <c r="J70" s="23"/>
      <c r="K70" s="23"/>
      <c r="L70" s="23"/>
      <c r="M70" s="23"/>
      <c r="N70" s="23"/>
      <c r="O70" s="23"/>
      <c r="P70" s="64" t="e">
        <f>P51</f>
        <v>#DIV/0!</v>
      </c>
      <c r="Q70" s="23"/>
    </row>
    <row r="71" spans="2:17" ht="12.6" customHeight="1" x14ac:dyDescent="0.15">
      <c r="B71" s="38" t="s">
        <v>114</v>
      </c>
      <c r="C71" s="38"/>
      <c r="D71" s="23" t="s">
        <v>5</v>
      </c>
      <c r="E71" s="23"/>
      <c r="F71" s="23"/>
      <c r="G71" s="23" t="s">
        <v>26</v>
      </c>
      <c r="H71" s="23"/>
      <c r="I71" s="47"/>
      <c r="J71" s="38" t="s">
        <v>76</v>
      </c>
      <c r="K71" s="115">
        <f>K61</f>
        <v>0</v>
      </c>
      <c r="L71" s="116"/>
      <c r="M71" s="116"/>
      <c r="N71" s="117"/>
      <c r="O71" s="38"/>
      <c r="P71" s="49"/>
      <c r="Q71" s="23"/>
    </row>
    <row r="72" spans="2:17" ht="12.6" customHeight="1" x14ac:dyDescent="0.15">
      <c r="B72" s="38"/>
      <c r="C72" s="38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38"/>
      <c r="P72" s="49"/>
      <c r="Q72" s="23"/>
    </row>
    <row r="73" spans="2:17" ht="12.6" customHeight="1" x14ac:dyDescent="0.15">
      <c r="B73" s="38"/>
      <c r="C73" s="38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8"/>
      <c r="P73" s="49"/>
      <c r="Q73" s="23"/>
    </row>
    <row r="74" spans="2:17" ht="12.6" customHeight="1" x14ac:dyDescent="0.15">
      <c r="B74" s="38"/>
      <c r="C74" s="38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38"/>
      <c r="P74" s="49"/>
      <c r="Q74" s="23"/>
    </row>
    <row r="75" spans="2:17" ht="12.6" customHeight="1" x14ac:dyDescent="0.15">
      <c r="B75" s="42" t="s">
        <v>89</v>
      </c>
      <c r="C75" s="4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ht="12.6" customHeight="1" x14ac:dyDescent="0.15">
      <c r="B76" s="38" t="s">
        <v>90</v>
      </c>
      <c r="C76" s="38"/>
      <c r="D76" s="23" t="s">
        <v>0</v>
      </c>
      <c r="E76" s="23"/>
      <c r="F76" s="23"/>
      <c r="G76" s="23" t="s">
        <v>1</v>
      </c>
      <c r="H76" s="23"/>
      <c r="I76" s="23"/>
      <c r="J76" s="23"/>
      <c r="K76" s="23"/>
      <c r="L76" s="23"/>
      <c r="M76" s="23"/>
      <c r="N76" s="23"/>
      <c r="O76" s="23"/>
      <c r="P76" s="64" t="e">
        <f>ROUNDDOWN((P55-P65),0)</f>
        <v>#DIV/0!</v>
      </c>
    </row>
    <row r="77" spans="2:17" ht="12.6" customHeight="1" x14ac:dyDescent="0.15">
      <c r="B77" s="38"/>
      <c r="C77" s="38"/>
      <c r="D77" s="23" t="s">
        <v>91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55"/>
    </row>
    <row r="78" spans="2:17" ht="12.6" customHeight="1" x14ac:dyDescent="0.15">
      <c r="B78" s="38" t="s">
        <v>92</v>
      </c>
      <c r="C78" s="38"/>
      <c r="D78" s="23" t="s">
        <v>2</v>
      </c>
      <c r="E78" s="23"/>
      <c r="F78" s="23"/>
      <c r="G78" s="23" t="s">
        <v>1</v>
      </c>
      <c r="H78" s="23"/>
      <c r="I78" s="23"/>
      <c r="J78" s="23"/>
      <c r="K78" s="23"/>
      <c r="L78" s="23"/>
      <c r="M78" s="23"/>
      <c r="N78" s="23"/>
      <c r="O78" s="23"/>
      <c r="P78" s="23"/>
    </row>
    <row r="79" spans="2:17" ht="12.6" customHeight="1" x14ac:dyDescent="0.15">
      <c r="B79" s="38" t="s">
        <v>93</v>
      </c>
      <c r="C79" s="38"/>
      <c r="D79" s="23" t="s">
        <v>3</v>
      </c>
      <c r="E79" s="23"/>
      <c r="F79" s="23"/>
      <c r="G79" s="23" t="s">
        <v>1</v>
      </c>
      <c r="H79" s="23"/>
      <c r="I79" s="23"/>
      <c r="J79" s="23"/>
      <c r="K79" s="23"/>
      <c r="L79" s="23"/>
      <c r="M79" s="23"/>
      <c r="N79" s="23"/>
      <c r="O79" s="23"/>
      <c r="P79" s="23"/>
    </row>
    <row r="80" spans="2:17" ht="12.6" customHeight="1" x14ac:dyDescent="0.15">
      <c r="B80" s="38"/>
      <c r="C80" s="38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2:18" ht="12.6" customHeight="1" x14ac:dyDescent="0.15">
      <c r="B81" s="56" t="s">
        <v>94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8"/>
      <c r="Q81" s="23"/>
    </row>
    <row r="82" spans="2:18" ht="12.6" customHeight="1" x14ac:dyDescent="0.15">
      <c r="B82" s="118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20"/>
      <c r="Q82" s="23"/>
    </row>
    <row r="83" spans="2:18" ht="12.6" customHeight="1" x14ac:dyDescent="0.1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20"/>
      <c r="Q83" s="23"/>
    </row>
    <row r="84" spans="2:18" ht="12.6" customHeight="1" x14ac:dyDescent="0.1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20"/>
      <c r="Q84" s="23"/>
    </row>
    <row r="85" spans="2:18" ht="12.6" customHeight="1" x14ac:dyDescent="0.15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8"/>
      <c r="Q85" s="23"/>
    </row>
    <row r="86" spans="2:18" ht="12.6" customHeight="1" x14ac:dyDescent="0.15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8"/>
      <c r="Q86" s="23"/>
    </row>
    <row r="87" spans="2:18" ht="12.6" customHeight="1" x14ac:dyDescent="0.15">
      <c r="B87" s="4" t="s">
        <v>64</v>
      </c>
      <c r="C87" s="59"/>
      <c r="D87" s="60" t="s">
        <v>65</v>
      </c>
      <c r="M87" s="23"/>
      <c r="N87" s="23"/>
      <c r="O87" s="43" t="s">
        <v>95</v>
      </c>
      <c r="P87" s="23"/>
      <c r="Q87" s="23"/>
    </row>
    <row r="88" spans="2:18" ht="12.6" customHeight="1" x14ac:dyDescent="0.15">
      <c r="B88" s="121" t="s">
        <v>66</v>
      </c>
      <c r="C88" s="122"/>
      <c r="D88" s="35" t="s">
        <v>67</v>
      </c>
      <c r="E88" s="35" t="s">
        <v>68</v>
      </c>
      <c r="F88" s="35" t="s">
        <v>69</v>
      </c>
      <c r="G88" s="35" t="s">
        <v>70</v>
      </c>
      <c r="H88" s="35" t="s">
        <v>71</v>
      </c>
      <c r="I88" s="35" t="s">
        <v>72</v>
      </c>
      <c r="J88" s="35" t="s">
        <v>73</v>
      </c>
      <c r="K88" s="35" t="s">
        <v>74</v>
      </c>
      <c r="L88" s="35"/>
      <c r="M88" s="35"/>
      <c r="N88" s="35"/>
      <c r="O88" s="35"/>
      <c r="P88" s="1" t="s">
        <v>75</v>
      </c>
      <c r="Q88" s="23"/>
      <c r="R88" s="23"/>
    </row>
    <row r="89" spans="2:18" ht="12.6" customHeight="1" x14ac:dyDescent="0.15">
      <c r="B89" s="85" t="s">
        <v>121</v>
      </c>
      <c r="C89" s="82" t="s">
        <v>122</v>
      </c>
      <c r="D89" s="61"/>
      <c r="E89" s="61"/>
      <c r="F89" s="61"/>
      <c r="G89" s="61"/>
      <c r="H89" s="61"/>
      <c r="I89" s="61"/>
      <c r="J89" s="61"/>
      <c r="K89" s="61"/>
      <c r="L89" s="62"/>
      <c r="M89" s="62"/>
      <c r="N89" s="62"/>
      <c r="O89" s="62"/>
      <c r="P89" s="63"/>
      <c r="Q89" s="23"/>
      <c r="R89" s="23"/>
    </row>
    <row r="90" spans="2:18" ht="12.6" customHeight="1" x14ac:dyDescent="0.15">
      <c r="B90" s="85" t="s">
        <v>123</v>
      </c>
      <c r="C90" s="82" t="s">
        <v>124</v>
      </c>
      <c r="D90" s="64" t="e">
        <f t="shared" ref="D90:K90" si="7">$P$67*D89/$P$20</f>
        <v>#DIV/0!</v>
      </c>
      <c r="E90" s="64" t="e">
        <f t="shared" si="7"/>
        <v>#DIV/0!</v>
      </c>
      <c r="F90" s="64" t="e">
        <f t="shared" si="7"/>
        <v>#DIV/0!</v>
      </c>
      <c r="G90" s="64" t="e">
        <f t="shared" si="7"/>
        <v>#DIV/0!</v>
      </c>
      <c r="H90" s="64" t="e">
        <f t="shared" si="7"/>
        <v>#DIV/0!</v>
      </c>
      <c r="I90" s="64" t="e">
        <f t="shared" si="7"/>
        <v>#DIV/0!</v>
      </c>
      <c r="J90" s="64" t="e">
        <f t="shared" si="7"/>
        <v>#DIV/0!</v>
      </c>
      <c r="K90" s="64" t="e">
        <f t="shared" si="7"/>
        <v>#DIV/0!</v>
      </c>
      <c r="L90" s="65"/>
      <c r="M90" s="65"/>
      <c r="N90" s="65"/>
      <c r="O90" s="65"/>
      <c r="P90" s="63"/>
      <c r="Q90" s="23"/>
      <c r="R90" s="23"/>
    </row>
    <row r="91" spans="2:18" ht="12.6" customHeight="1" x14ac:dyDescent="0.15">
      <c r="B91" s="85" t="s">
        <v>125</v>
      </c>
      <c r="C91" s="82" t="s">
        <v>126</v>
      </c>
      <c r="D91" s="61"/>
      <c r="E91" s="61"/>
      <c r="F91" s="61"/>
      <c r="G91" s="61"/>
      <c r="H91" s="61"/>
      <c r="I91" s="61"/>
      <c r="J91" s="61"/>
      <c r="K91" s="61"/>
      <c r="L91" s="62"/>
      <c r="M91" s="62"/>
      <c r="N91" s="62"/>
      <c r="O91" s="62"/>
      <c r="P91" s="63"/>
      <c r="Q91" s="23"/>
      <c r="R91" s="23"/>
    </row>
    <row r="92" spans="2:18" ht="12.6" customHeight="1" x14ac:dyDescent="0.15">
      <c r="B92" s="85" t="s">
        <v>127</v>
      </c>
      <c r="C92" s="82" t="s">
        <v>128</v>
      </c>
      <c r="D92" s="84" t="e">
        <f>IF(D91&lt;=D90,D91,D90)</f>
        <v>#DIV/0!</v>
      </c>
      <c r="E92" s="84" t="e">
        <f t="shared" ref="E92:K92" si="8">IF(E91&lt;=E90,E91,E90)</f>
        <v>#DIV/0!</v>
      </c>
      <c r="F92" s="84" t="e">
        <f t="shared" si="8"/>
        <v>#DIV/0!</v>
      </c>
      <c r="G92" s="84" t="e">
        <f t="shared" si="8"/>
        <v>#DIV/0!</v>
      </c>
      <c r="H92" s="84" t="e">
        <f t="shared" si="8"/>
        <v>#DIV/0!</v>
      </c>
      <c r="I92" s="84" t="e">
        <f t="shared" si="8"/>
        <v>#DIV/0!</v>
      </c>
      <c r="J92" s="84" t="e">
        <f t="shared" si="8"/>
        <v>#DIV/0!</v>
      </c>
      <c r="K92" s="84" t="e">
        <f t="shared" si="8"/>
        <v>#DIV/0!</v>
      </c>
      <c r="L92" s="65"/>
      <c r="M92" s="65"/>
      <c r="N92" s="65"/>
      <c r="O92" s="65"/>
      <c r="P92" s="63"/>
      <c r="Q92" s="23"/>
      <c r="R92" s="23"/>
    </row>
    <row r="93" spans="2:18" ht="12.6" customHeight="1" x14ac:dyDescent="0.15">
      <c r="B93" s="86" t="s">
        <v>0</v>
      </c>
      <c r="C93" s="83" t="s">
        <v>96</v>
      </c>
      <c r="D93" s="64" t="e">
        <f>$P$76*D92/$P$67</f>
        <v>#DIV/0!</v>
      </c>
      <c r="E93" s="64" t="e">
        <f t="shared" ref="E93:K93" si="9">$P$76*E92/$P$67</f>
        <v>#DIV/0!</v>
      </c>
      <c r="F93" s="64" t="e">
        <f t="shared" si="9"/>
        <v>#DIV/0!</v>
      </c>
      <c r="G93" s="64" t="e">
        <f t="shared" si="9"/>
        <v>#DIV/0!</v>
      </c>
      <c r="H93" s="64" t="e">
        <f t="shared" si="9"/>
        <v>#DIV/0!</v>
      </c>
      <c r="I93" s="64" t="e">
        <f t="shared" si="9"/>
        <v>#DIV/0!</v>
      </c>
      <c r="J93" s="64" t="e">
        <f t="shared" si="9"/>
        <v>#DIV/0!</v>
      </c>
      <c r="K93" s="64" t="e">
        <f t="shared" si="9"/>
        <v>#DIV/0!</v>
      </c>
      <c r="L93" s="65"/>
      <c r="M93" s="65"/>
      <c r="N93" s="65"/>
      <c r="O93" s="65"/>
      <c r="P93" s="64" t="e">
        <f>SUM(D93:O93)</f>
        <v>#DIV/0!</v>
      </c>
      <c r="Q93" s="23"/>
      <c r="R93" s="23"/>
    </row>
    <row r="94" spans="2:18" ht="12.6" customHeight="1" x14ac:dyDescent="0.15">
      <c r="B94" s="23"/>
      <c r="C94" s="23"/>
      <c r="D94" s="23"/>
      <c r="E94" s="23"/>
      <c r="F94" s="23"/>
      <c r="G94" s="23"/>
      <c r="H94" s="23"/>
      <c r="I94" s="23"/>
      <c r="J94" s="23"/>
      <c r="K94" s="23"/>
      <c r="M94" s="48"/>
      <c r="N94" s="38"/>
      <c r="O94" s="23"/>
      <c r="P94" s="23"/>
      <c r="Q94" s="23"/>
    </row>
    <row r="95" spans="2:18" ht="12.6" customHeight="1" x14ac:dyDescent="0.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P95" s="66" t="e">
        <f>ROUNDDOWN((P93/C87),0)</f>
        <v>#DIV/0!</v>
      </c>
      <c r="Q95" s="67" t="s">
        <v>97</v>
      </c>
    </row>
    <row r="96" spans="2:18" ht="12.6" customHeight="1" x14ac:dyDescent="0.15">
      <c r="B96" s="6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55" t="s">
        <v>98</v>
      </c>
      <c r="Q96" s="23"/>
    </row>
  </sheetData>
  <mergeCells count="61">
    <mergeCell ref="K71:N71"/>
    <mergeCell ref="B82:P84"/>
    <mergeCell ref="B88:C88"/>
    <mergeCell ref="J47:M47"/>
    <mergeCell ref="B50:C50"/>
    <mergeCell ref="B51:C51"/>
    <mergeCell ref="K58:N58"/>
    <mergeCell ref="K61:N61"/>
    <mergeCell ref="K68:N68"/>
    <mergeCell ref="B46:C46"/>
    <mergeCell ref="D46:F46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D45:F45"/>
    <mergeCell ref="I31:L31"/>
    <mergeCell ref="B34:C34"/>
    <mergeCell ref="B35:C35"/>
    <mergeCell ref="B39:C39"/>
    <mergeCell ref="D39:F39"/>
    <mergeCell ref="I39:J39"/>
    <mergeCell ref="B31:C31"/>
    <mergeCell ref="D31:F31"/>
    <mergeCell ref="B28:C28"/>
    <mergeCell ref="D28:F28"/>
    <mergeCell ref="B29:C29"/>
    <mergeCell ref="D29:F29"/>
    <mergeCell ref="D30:F30"/>
    <mergeCell ref="I24:J24"/>
    <mergeCell ref="B25:C25"/>
    <mergeCell ref="D25:F25"/>
    <mergeCell ref="B26:C26"/>
    <mergeCell ref="D26:F26"/>
    <mergeCell ref="B27:C27"/>
    <mergeCell ref="D27:F27"/>
    <mergeCell ref="B17:C17"/>
    <mergeCell ref="B18:C18"/>
    <mergeCell ref="B19:C19"/>
    <mergeCell ref="B20:C20"/>
    <mergeCell ref="B24:C24"/>
    <mergeCell ref="D24:F24"/>
    <mergeCell ref="B16:C16"/>
    <mergeCell ref="C4:J4"/>
    <mergeCell ref="B5:B7"/>
    <mergeCell ref="D5:J5"/>
    <mergeCell ref="D6:F6"/>
    <mergeCell ref="H6:J6"/>
    <mergeCell ref="D7:F7"/>
    <mergeCell ref="G7:J7"/>
    <mergeCell ref="C8:J8"/>
    <mergeCell ref="B12:C12"/>
    <mergeCell ref="B13:C13"/>
    <mergeCell ref="B14:C14"/>
    <mergeCell ref="B15:C15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rowBreaks count="1" manualBreakCount="1">
    <brk id="52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36B10-27AD-465E-AB74-8D1187575DDA}">
  <sheetPr>
    <pageSetUpPr fitToPage="1"/>
  </sheetPr>
  <dimension ref="B1:I78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149</v>
      </c>
    </row>
    <row r="2" spans="2:9" x14ac:dyDescent="0.15">
      <c r="B2" t="s">
        <v>137</v>
      </c>
    </row>
    <row r="4" spans="2:9" x14ac:dyDescent="0.15">
      <c r="B4" t="s">
        <v>136</v>
      </c>
    </row>
    <row r="5" spans="2:9" x14ac:dyDescent="0.15">
      <c r="B5" t="s">
        <v>133</v>
      </c>
      <c r="E5" s="96">
        <v>44.8</v>
      </c>
      <c r="F5" s="94" t="s">
        <v>135</v>
      </c>
      <c r="G5" s="93"/>
      <c r="H5" t="s">
        <v>142</v>
      </c>
    </row>
    <row r="6" spans="2:9" x14ac:dyDescent="0.15">
      <c r="E6" s="97">
        <f>E5*1000/1000000</f>
        <v>4.48E-2</v>
      </c>
      <c r="F6" s="94" t="s">
        <v>143</v>
      </c>
      <c r="H6" s="92" t="s">
        <v>144</v>
      </c>
      <c r="I6" s="91"/>
    </row>
    <row r="7" spans="2:9" x14ac:dyDescent="0.15">
      <c r="B7" t="s">
        <v>138</v>
      </c>
    </row>
    <row r="74" spans="2:9" x14ac:dyDescent="0.15">
      <c r="B74" t="s">
        <v>134</v>
      </c>
    </row>
    <row r="76" spans="2:9" x14ac:dyDescent="0.15">
      <c r="B76" t="s">
        <v>133</v>
      </c>
      <c r="E76" s="95">
        <v>61600</v>
      </c>
      <c r="F76" s="94" t="s">
        <v>132</v>
      </c>
      <c r="H76" t="s">
        <v>142</v>
      </c>
    </row>
    <row r="77" spans="2:9" x14ac:dyDescent="0.15">
      <c r="E77" s="97">
        <f>E76/1000/1000</f>
        <v>6.1600000000000002E-2</v>
      </c>
      <c r="F77" s="98" t="s">
        <v>145</v>
      </c>
      <c r="G77" s="93"/>
      <c r="H77" s="92" t="s">
        <v>146</v>
      </c>
      <c r="I77" s="91"/>
    </row>
    <row r="78" spans="2:9" x14ac:dyDescent="0.15">
      <c r="B78" t="s">
        <v>131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バイオマス蒸気ボイラー記入例</vt:lpstr>
      <vt:lpstr>バイオマス蒸気ボイラー記入用</vt:lpstr>
      <vt:lpstr>燃料の排出係数(IPCC) </vt:lpstr>
      <vt:lpstr>バイオマス蒸気ボイラー記入用!Print_Area</vt:lpstr>
      <vt:lpstr>バイオマス蒸気ボイラー記入例!Print_Area</vt:lpstr>
      <vt:lpstr>'燃料の排出係数(IPCC) '!Print_Area</vt:lpstr>
      <vt:lpstr>バイオマス蒸気ボイラー記入用!Print_Titles</vt:lpstr>
      <vt:lpstr>バイオマス蒸気ボイラー記入例!Print_Titles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2022-04-05T02:35:54Z</dcterms:created>
  <dcterms:modified xsi:type="dcterms:W3CDTF">2023-03-15T10:07:20Z</dcterms:modified>
</cp:coreProperties>
</file>