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heckCompatibility="1"/>
  <xr:revisionPtr revIDLastSave="0" documentId="13_ncr:1_{C00E6CFD-26FC-4D98-8D47-EB8725404406}" xr6:coauthVersionLast="47" xr6:coauthVersionMax="47" xr10:uidLastSave="{00000000-0000-0000-0000-000000000000}"/>
  <bookViews>
    <workbookView xWindow="-120" yWindow="-120" windowWidth="29040" windowHeight="15840" tabRatio="806" activeTab="1" xr2:uid="{00000000-000D-0000-FFFF-FFFF00000000}"/>
  </bookViews>
  <sheets>
    <sheet name="太陽光発電+蓄電池（自家消費 ）記入例" sheetId="7" r:id="rId1"/>
    <sheet name="太陽光発電+蓄電池（自家消費 ）記入用" sheetId="15" r:id="rId2"/>
    <sheet name="太陽光発電+蓄電池（全量売電）記入例" sheetId="16" r:id="rId3"/>
    <sheet name="太陽光発電+蓄電池（全量売電）記入用" sheetId="17" r:id="rId4"/>
  </sheets>
  <definedNames>
    <definedName name="_xlnm.Print_Area" localSheetId="1">'太陽光発電+蓄電池（自家消費 ）記入用'!$A$1:$Q$125</definedName>
    <definedName name="_xlnm.Print_Area" localSheetId="0">'太陽光発電+蓄電池（自家消費 ）記入例'!$A$1:$Q$125</definedName>
    <definedName name="_xlnm.Print_Area" localSheetId="3">'太陽光発電+蓄電池（全量売電）記入用'!$A$1:$Q$113</definedName>
    <definedName name="_xlnm.Print_Area" localSheetId="2">'太陽光発電+蓄電池（全量売電）記入例'!$A$1:$Q$113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3" i="7" l="1"/>
  <c r="G53" i="7"/>
  <c r="H53" i="7"/>
  <c r="I53" i="7"/>
  <c r="J53" i="7"/>
  <c r="K53" i="7"/>
  <c r="L53" i="7"/>
  <c r="M53" i="7"/>
  <c r="N53" i="7"/>
  <c r="O53" i="7"/>
  <c r="P53" i="7"/>
  <c r="E53" i="7"/>
  <c r="F53" i="15"/>
  <c r="G53" i="15"/>
  <c r="H53" i="15"/>
  <c r="I53" i="15"/>
  <c r="J53" i="15"/>
  <c r="K53" i="15"/>
  <c r="L53" i="15"/>
  <c r="M53" i="15"/>
  <c r="N53" i="15"/>
  <c r="O53" i="15"/>
  <c r="P53" i="15"/>
  <c r="E53" i="15"/>
  <c r="E42" i="7" l="1"/>
  <c r="P42" i="7"/>
  <c r="O42" i="7"/>
  <c r="N42" i="7"/>
  <c r="M42" i="7"/>
  <c r="L42" i="7"/>
  <c r="K42" i="7"/>
  <c r="J42" i="7"/>
  <c r="I42" i="7"/>
  <c r="H42" i="7"/>
  <c r="G42" i="7"/>
  <c r="F42" i="7"/>
  <c r="F56" i="15" l="1"/>
  <c r="E42" i="15"/>
  <c r="P42" i="15"/>
  <c r="O42" i="15"/>
  <c r="N42" i="15"/>
  <c r="M42" i="15"/>
  <c r="L42" i="15"/>
  <c r="K42" i="15"/>
  <c r="J42" i="15"/>
  <c r="I42" i="15"/>
  <c r="H42" i="15"/>
  <c r="G42" i="15"/>
  <c r="F42" i="15"/>
  <c r="E21" i="15" l="1"/>
  <c r="E21" i="7"/>
  <c r="E21" i="17"/>
  <c r="E21" i="16"/>
  <c r="E19" i="15" l="1"/>
  <c r="E15" i="7" l="1"/>
  <c r="E19" i="7"/>
  <c r="E53" i="17" l="1"/>
  <c r="E33" i="15" l="1"/>
  <c r="E42" i="17"/>
  <c r="E33" i="17"/>
  <c r="O56" i="15" l="1"/>
  <c r="M56" i="15"/>
  <c r="J56" i="15"/>
  <c r="H56" i="15"/>
  <c r="E56" i="7"/>
  <c r="O56" i="7"/>
  <c r="M56" i="7"/>
  <c r="J56" i="7"/>
  <c r="H56" i="7"/>
  <c r="F56" i="7"/>
  <c r="E33" i="7" l="1"/>
  <c r="P42" i="17" l="1"/>
  <c r="O42" i="17"/>
  <c r="N42" i="17"/>
  <c r="M42" i="17"/>
  <c r="L42" i="17"/>
  <c r="K42" i="17"/>
  <c r="J42" i="17"/>
  <c r="I42" i="17"/>
  <c r="H42" i="17"/>
  <c r="G42" i="17"/>
  <c r="F42" i="17"/>
  <c r="P33" i="17"/>
  <c r="O33" i="17"/>
  <c r="N33" i="17"/>
  <c r="M33" i="17"/>
  <c r="L33" i="17"/>
  <c r="K33" i="17"/>
  <c r="J33" i="17"/>
  <c r="I33" i="17"/>
  <c r="H33" i="17"/>
  <c r="G33" i="17"/>
  <c r="F33" i="17"/>
  <c r="E19" i="17"/>
  <c r="E15" i="17"/>
  <c r="E12" i="17"/>
  <c r="P42" i="16"/>
  <c r="O42" i="16"/>
  <c r="N42" i="16"/>
  <c r="M42" i="16"/>
  <c r="L42" i="16"/>
  <c r="K42" i="16"/>
  <c r="J42" i="16"/>
  <c r="I42" i="16"/>
  <c r="H42" i="16"/>
  <c r="G42" i="16"/>
  <c r="F42" i="16"/>
  <c r="E42" i="16"/>
  <c r="P33" i="16"/>
  <c r="O33" i="16"/>
  <c r="N33" i="16"/>
  <c r="M33" i="16"/>
  <c r="L33" i="16"/>
  <c r="K33" i="16"/>
  <c r="J33" i="16"/>
  <c r="I33" i="16"/>
  <c r="H33" i="16"/>
  <c r="G33" i="16"/>
  <c r="F33" i="16"/>
  <c r="E33" i="16"/>
  <c r="E19" i="16"/>
  <c r="E15" i="16"/>
  <c r="E12" i="16"/>
  <c r="N34" i="17" l="1"/>
  <c r="N47" i="17" s="1"/>
  <c r="E34" i="17"/>
  <c r="M43" i="16"/>
  <c r="P43" i="16"/>
  <c r="E43" i="16"/>
  <c r="K43" i="16"/>
  <c r="L43" i="16"/>
  <c r="H43" i="16"/>
  <c r="H45" i="16" s="1"/>
  <c r="G43" i="16"/>
  <c r="G45" i="16" s="1"/>
  <c r="I43" i="16"/>
  <c r="O43" i="16"/>
  <c r="O45" i="16" s="1"/>
  <c r="H43" i="17"/>
  <c r="H45" i="17" s="1"/>
  <c r="P43" i="17"/>
  <c r="P45" i="17" s="1"/>
  <c r="E43" i="17"/>
  <c r="E45" i="17" s="1"/>
  <c r="M43" i="17"/>
  <c r="M45" i="17" s="1"/>
  <c r="F43" i="17"/>
  <c r="F45" i="17" s="1"/>
  <c r="J43" i="17"/>
  <c r="J45" i="17" s="1"/>
  <c r="N43" i="17"/>
  <c r="N45" i="17" s="1"/>
  <c r="L43" i="17"/>
  <c r="L45" i="17" s="1"/>
  <c r="I43" i="17"/>
  <c r="I45" i="17" s="1"/>
  <c r="G43" i="17"/>
  <c r="G45" i="17" s="1"/>
  <c r="K43" i="17"/>
  <c r="K45" i="17" s="1"/>
  <c r="O43" i="17"/>
  <c r="O45" i="17" s="1"/>
  <c r="E16" i="17"/>
  <c r="G34" i="17"/>
  <c r="G47" i="17" s="1"/>
  <c r="K34" i="17"/>
  <c r="O34" i="17"/>
  <c r="O47" i="17" s="1"/>
  <c r="H34" i="17"/>
  <c r="H47" i="17" s="1"/>
  <c r="L34" i="17"/>
  <c r="L47" i="17" s="1"/>
  <c r="P34" i="17"/>
  <c r="P47" i="17" s="1"/>
  <c r="I34" i="17"/>
  <c r="I47" i="17" s="1"/>
  <c r="M34" i="17"/>
  <c r="M47" i="17" s="1"/>
  <c r="F34" i="17"/>
  <c r="J34" i="17"/>
  <c r="F43" i="16"/>
  <c r="F45" i="16" s="1"/>
  <c r="J43" i="16"/>
  <c r="J45" i="16" s="1"/>
  <c r="N43" i="16"/>
  <c r="N45" i="16"/>
  <c r="K45" i="16"/>
  <c r="I45" i="16"/>
  <c r="M45" i="16"/>
  <c r="E45" i="16"/>
  <c r="L45" i="16"/>
  <c r="P45" i="16"/>
  <c r="M34" i="16"/>
  <c r="F34" i="16"/>
  <c r="F47" i="16" s="1"/>
  <c r="J34" i="16"/>
  <c r="J47" i="16" s="1"/>
  <c r="N34" i="16"/>
  <c r="E16" i="16"/>
  <c r="G34" i="16"/>
  <c r="K34" i="16"/>
  <c r="O34" i="16"/>
  <c r="O47" i="16" s="1"/>
  <c r="H34" i="16"/>
  <c r="L34" i="16"/>
  <c r="L47" i="16" s="1"/>
  <c r="P34" i="16"/>
  <c r="P47" i="16" s="1"/>
  <c r="E34" i="16"/>
  <c r="E47" i="16" s="1"/>
  <c r="I34" i="16"/>
  <c r="E52" i="15"/>
  <c r="F52" i="15"/>
  <c r="G52" i="15"/>
  <c r="H52" i="15"/>
  <c r="I52" i="15"/>
  <c r="J52" i="15"/>
  <c r="K52" i="15"/>
  <c r="K55" i="15" s="1"/>
  <c r="L52" i="15"/>
  <c r="M52" i="15"/>
  <c r="N52" i="15"/>
  <c r="O52" i="15"/>
  <c r="P52" i="15"/>
  <c r="P56" i="15"/>
  <c r="N56" i="15"/>
  <c r="L56" i="15"/>
  <c r="K56" i="15"/>
  <c r="I56" i="15"/>
  <c r="G56" i="15"/>
  <c r="E56" i="15"/>
  <c r="P41" i="15"/>
  <c r="O41" i="15"/>
  <c r="N41" i="15"/>
  <c r="M41" i="15"/>
  <c r="L41" i="15"/>
  <c r="K41" i="15"/>
  <c r="J41" i="15"/>
  <c r="I41" i="15"/>
  <c r="H41" i="15"/>
  <c r="G41" i="15"/>
  <c r="F41" i="15"/>
  <c r="E41" i="15"/>
  <c r="P33" i="15"/>
  <c r="O33" i="15"/>
  <c r="N33" i="15"/>
  <c r="M33" i="15"/>
  <c r="L33" i="15"/>
  <c r="K33" i="15"/>
  <c r="J33" i="15"/>
  <c r="I33" i="15"/>
  <c r="H33" i="15"/>
  <c r="G33" i="15"/>
  <c r="F33" i="15"/>
  <c r="E15" i="15"/>
  <c r="E12" i="15"/>
  <c r="E34" i="15" s="1"/>
  <c r="F41" i="7"/>
  <c r="G41" i="7"/>
  <c r="H41" i="7"/>
  <c r="I41" i="7"/>
  <c r="J41" i="7"/>
  <c r="K41" i="7"/>
  <c r="L41" i="7"/>
  <c r="M41" i="7"/>
  <c r="N41" i="7"/>
  <c r="O41" i="7"/>
  <c r="P41" i="7"/>
  <c r="E41" i="7"/>
  <c r="F52" i="7"/>
  <c r="G52" i="7"/>
  <c r="H52" i="7"/>
  <c r="I52" i="7"/>
  <c r="J52" i="7"/>
  <c r="K52" i="7"/>
  <c r="L52" i="7"/>
  <c r="M52" i="7"/>
  <c r="N52" i="7"/>
  <c r="O52" i="7"/>
  <c r="P52" i="7"/>
  <c r="E52" i="7"/>
  <c r="F33" i="7"/>
  <c r="G33" i="7"/>
  <c r="H33" i="7"/>
  <c r="I33" i="7"/>
  <c r="J33" i="7"/>
  <c r="K33" i="7"/>
  <c r="L33" i="7"/>
  <c r="M33" i="7"/>
  <c r="N33" i="7"/>
  <c r="O33" i="7"/>
  <c r="P33" i="7"/>
  <c r="E12" i="7"/>
  <c r="L34" i="7" l="1"/>
  <c r="F34" i="7"/>
  <c r="P34" i="7"/>
  <c r="H47" i="16"/>
  <c r="M47" i="16"/>
  <c r="N34" i="7"/>
  <c r="K47" i="16"/>
  <c r="O34" i="7"/>
  <c r="K44" i="15"/>
  <c r="M55" i="15"/>
  <c r="G47" i="16"/>
  <c r="K34" i="7"/>
  <c r="E34" i="7"/>
  <c r="J34" i="7"/>
  <c r="I34" i="7"/>
  <c r="P34" i="15"/>
  <c r="I47" i="16"/>
  <c r="H34" i="7"/>
  <c r="N47" i="16"/>
  <c r="J47" i="17"/>
  <c r="E48" i="17" s="1"/>
  <c r="E56" i="17" s="1"/>
  <c r="K47" i="17"/>
  <c r="E47" i="17"/>
  <c r="F47" i="17"/>
  <c r="L34" i="15"/>
  <c r="M34" i="7"/>
  <c r="G34" i="7"/>
  <c r="G44" i="15"/>
  <c r="G55" i="15"/>
  <c r="H34" i="15"/>
  <c r="E16" i="15"/>
  <c r="O44" i="15"/>
  <c r="H44" i="15"/>
  <c r="L44" i="15"/>
  <c r="P44" i="15"/>
  <c r="P46" i="15" s="1"/>
  <c r="I55" i="15"/>
  <c r="N55" i="15"/>
  <c r="E44" i="15"/>
  <c r="E46" i="15" s="1"/>
  <c r="I44" i="15"/>
  <c r="M44" i="15"/>
  <c r="E55" i="15"/>
  <c r="E57" i="15" s="1"/>
  <c r="E59" i="15" s="1"/>
  <c r="J55" i="15"/>
  <c r="P55" i="15"/>
  <c r="P57" i="15" s="1"/>
  <c r="L55" i="15"/>
  <c r="L57" i="15" s="1"/>
  <c r="H55" i="15"/>
  <c r="F44" i="15"/>
  <c r="J44" i="15"/>
  <c r="N44" i="15"/>
  <c r="F55" i="15"/>
  <c r="O55" i="15"/>
  <c r="O34" i="15"/>
  <c r="F34" i="15"/>
  <c r="J34" i="15"/>
  <c r="N34" i="15"/>
  <c r="I34" i="15"/>
  <c r="M34" i="15"/>
  <c r="G34" i="15"/>
  <c r="K34" i="15"/>
  <c r="E16" i="7"/>
  <c r="E48" i="16" l="1"/>
  <c r="H57" i="15"/>
  <c r="H46" i="15"/>
  <c r="O46" i="15"/>
  <c r="L46" i="15"/>
  <c r="L59" i="15" s="1"/>
  <c r="O57" i="15"/>
  <c r="N57" i="15"/>
  <c r="N46" i="15"/>
  <c r="P59" i="15"/>
  <c r="M57" i="15"/>
  <c r="M46" i="15"/>
  <c r="J57" i="15"/>
  <c r="J46" i="15"/>
  <c r="K57" i="15"/>
  <c r="K46" i="15"/>
  <c r="G57" i="15"/>
  <c r="G46" i="15"/>
  <c r="I57" i="15"/>
  <c r="I46" i="15"/>
  <c r="F57" i="15"/>
  <c r="F46" i="15"/>
  <c r="E56" i="16" l="1"/>
  <c r="E53" i="16"/>
  <c r="H59" i="15"/>
  <c r="O59" i="15"/>
  <c r="K59" i="15"/>
  <c r="N59" i="15"/>
  <c r="F59" i="15"/>
  <c r="E60" i="15" s="1"/>
  <c r="E65" i="15" s="1"/>
  <c r="M59" i="15"/>
  <c r="G59" i="15"/>
  <c r="I59" i="15"/>
  <c r="J59" i="15"/>
  <c r="E68" i="15" l="1"/>
  <c r="P56" i="7" l="1"/>
  <c r="N56" i="7"/>
  <c r="L56" i="7"/>
  <c r="K56" i="7"/>
  <c r="I56" i="7"/>
  <c r="G56" i="7"/>
  <c r="E55" i="7" l="1"/>
  <c r="E57" i="7" s="1"/>
  <c r="I44" i="7"/>
  <c r="I46" i="7" s="1"/>
  <c r="F44" i="7"/>
  <c r="F46" i="7" s="1"/>
  <c r="L44" i="7"/>
  <c r="L46" i="7" s="1"/>
  <c r="H44" i="7"/>
  <c r="H46" i="7" s="1"/>
  <c r="N44" i="7"/>
  <c r="N46" i="7" s="1"/>
  <c r="O44" i="7"/>
  <c r="O46" i="7" s="1"/>
  <c r="J44" i="7"/>
  <c r="J46" i="7" s="1"/>
  <c r="K44" i="7"/>
  <c r="K46" i="7" s="1"/>
  <c r="G44" i="7"/>
  <c r="G46" i="7" s="1"/>
  <c r="P44" i="7"/>
  <c r="P46" i="7" s="1"/>
  <c r="M44" i="7"/>
  <c r="M46" i="7" s="1"/>
  <c r="E44" i="7"/>
  <c r="E46" i="7" s="1"/>
  <c r="E59" i="7" l="1"/>
  <c r="J55" i="7"/>
  <c r="H55" i="7"/>
  <c r="M55" i="7"/>
  <c r="K55" i="7"/>
  <c r="F55" i="7"/>
  <c r="P55" i="7"/>
  <c r="P57" i="7" s="1"/>
  <c r="P59" i="7" s="1"/>
  <c r="N55" i="7"/>
  <c r="I55" i="7"/>
  <c r="L55" i="7"/>
  <c r="G55" i="7"/>
  <c r="O55" i="7"/>
  <c r="O57" i="7" l="1"/>
  <c r="O59" i="7" s="1"/>
  <c r="F57" i="7"/>
  <c r="F59" i="7" s="1"/>
  <c r="K57" i="7"/>
  <c r="K59" i="7" s="1"/>
  <c r="I57" i="7"/>
  <c r="I59" i="7" s="1"/>
  <c r="M57" i="7"/>
  <c r="M59" i="7" s="1"/>
  <c r="L57" i="7"/>
  <c r="L59" i="7" s="1"/>
  <c r="N57" i="7"/>
  <c r="N59" i="7" s="1"/>
  <c r="H57" i="7"/>
  <c r="H59" i="7" s="1"/>
  <c r="G57" i="7"/>
  <c r="G59" i="7" s="1"/>
  <c r="J57" i="7"/>
  <c r="J59" i="7" s="1"/>
  <c r="E60" i="7" l="1"/>
  <c r="E65" i="7" l="1"/>
  <c r="E68" i="7" s="1"/>
</calcChain>
</file>

<file path=xl/sharedStrings.xml><?xml version="1.0" encoding="utf-8"?>
<sst xmlns="http://schemas.openxmlformats.org/spreadsheetml/2006/main" count="774" uniqueCount="203">
  <si>
    <t>実施サイト</t>
    <rPh sb="0" eb="2">
      <t>ジッシ</t>
    </rPh>
    <phoneticPr fontId="2"/>
  </si>
  <si>
    <t>事業名</t>
    <rPh sb="0" eb="2">
      <t>ジギョウ</t>
    </rPh>
    <rPh sb="2" eb="3">
      <t>メイ</t>
    </rPh>
    <phoneticPr fontId="2"/>
  </si>
  <si>
    <t>住所</t>
    <rPh sb="0" eb="2">
      <t>ジュウショ</t>
    </rPh>
    <phoneticPr fontId="2"/>
  </si>
  <si>
    <t>方位角</t>
    <rPh sb="0" eb="2">
      <t>ホウイ</t>
    </rPh>
    <rPh sb="2" eb="3">
      <t>カク</t>
    </rPh>
    <phoneticPr fontId="2"/>
  </si>
  <si>
    <t>（　北：０°、東：９０°、南：180°、西：270°）</t>
    <rPh sb="2" eb="3">
      <t>キタ</t>
    </rPh>
    <rPh sb="7" eb="8">
      <t>ヒガシ</t>
    </rPh>
    <rPh sb="13" eb="14">
      <t>ミナミ</t>
    </rPh>
    <rPh sb="20" eb="21">
      <t>ニシ</t>
    </rPh>
    <phoneticPr fontId="2"/>
  </si>
  <si>
    <t>傾斜角</t>
    <rPh sb="0" eb="2">
      <t>ケイシャ</t>
    </rPh>
    <rPh sb="2" eb="3">
      <t>カク</t>
    </rPh>
    <phoneticPr fontId="2"/>
  </si>
  <si>
    <t>（　水平面に対するモジュールの設置角度）</t>
    <rPh sb="2" eb="4">
      <t>スイヘイ</t>
    </rPh>
    <rPh sb="4" eb="5">
      <t>メン</t>
    </rPh>
    <rPh sb="6" eb="7">
      <t>タイ</t>
    </rPh>
    <rPh sb="15" eb="17">
      <t>セッチ</t>
    </rPh>
    <rPh sb="17" eb="19">
      <t>カクド</t>
    </rPh>
    <phoneticPr fontId="2"/>
  </si>
  <si>
    <t>設置モジュール枚数＝</t>
    <rPh sb="0" eb="2">
      <t>セッチ</t>
    </rPh>
    <rPh sb="7" eb="9">
      <t>マイスウ</t>
    </rPh>
    <phoneticPr fontId="2"/>
  </si>
  <si>
    <t>枚</t>
    <rPh sb="0" eb="1">
      <t>マイ</t>
    </rPh>
    <phoneticPr fontId="2"/>
  </si>
  <si>
    <t>緯度</t>
    <rPh sb="0" eb="2">
      <t>イド</t>
    </rPh>
    <phoneticPr fontId="2"/>
  </si>
  <si>
    <t>経度</t>
    <rPh sb="0" eb="2">
      <t>ケイド</t>
    </rPh>
    <phoneticPr fontId="2"/>
  </si>
  <si>
    <t>設置角</t>
    <rPh sb="0" eb="2">
      <t>セッチ</t>
    </rPh>
    <rPh sb="2" eb="3">
      <t>カク</t>
    </rPh>
    <phoneticPr fontId="2"/>
  </si>
  <si>
    <t>1月</t>
    <rPh sb="1" eb="2">
      <t>ツキ</t>
    </rPh>
    <phoneticPr fontId="2"/>
  </si>
  <si>
    <t>2月</t>
  </si>
  <si>
    <t>3月</t>
  </si>
  <si>
    <t>4月</t>
  </si>
  <si>
    <t>5月</t>
  </si>
  <si>
    <t>6月</t>
  </si>
  <si>
    <t>7月</t>
  </si>
  <si>
    <t>8月</t>
  </si>
  <si>
    <t>9月</t>
  </si>
  <si>
    <t>10月</t>
  </si>
  <si>
    <t>11月</t>
  </si>
  <si>
    <t>12月</t>
  </si>
  <si>
    <t>kg-CO2/kWh</t>
  </si>
  <si>
    <t>ton-CO2/年</t>
    <rPh sb="8" eb="9">
      <t>ネン</t>
    </rPh>
    <phoneticPr fontId="2"/>
  </si>
  <si>
    <t>自家消費電力のCO2排出係数</t>
    <rPh sb="0" eb="2">
      <t>ジカ</t>
    </rPh>
    <rPh sb="2" eb="4">
      <t>ショウヒ</t>
    </rPh>
    <rPh sb="4" eb="6">
      <t>デンリョク</t>
    </rPh>
    <rPh sb="10" eb="12">
      <t>ハイシュツ</t>
    </rPh>
    <rPh sb="12" eb="14">
      <t>ケイスウ</t>
    </rPh>
    <phoneticPr fontId="2"/>
  </si>
  <si>
    <t>160°</t>
    <phoneticPr fontId="2"/>
  </si>
  <si>
    <t>12°</t>
    <phoneticPr fontId="2"/>
  </si>
  <si>
    <t>※ＣＯ２排出削減量</t>
    <rPh sb="4" eb="6">
      <t>ハイシュツ</t>
    </rPh>
    <rPh sb="6" eb="8">
      <t>サクゲン</t>
    </rPh>
    <rPh sb="8" eb="9">
      <t>リョウ</t>
    </rPh>
    <phoneticPr fontId="2"/>
  </si>
  <si>
    <t>記入</t>
    <rPh sb="0" eb="2">
      <t>キニュウ</t>
    </rPh>
    <phoneticPr fontId="2"/>
  </si>
  <si>
    <t>自動計算</t>
    <rPh sb="0" eb="2">
      <t>ジドウ</t>
    </rPh>
    <rPh sb="2" eb="4">
      <t>ケイサン</t>
    </rPh>
    <phoneticPr fontId="2"/>
  </si>
  <si>
    <t>※補正計算根拠（ソフト）を記載</t>
    <rPh sb="1" eb="3">
      <t>ホセイ</t>
    </rPh>
    <rPh sb="3" eb="5">
      <t>ケイサン</t>
    </rPh>
    <rPh sb="5" eb="7">
      <t>コンキョ</t>
    </rPh>
    <rPh sb="13" eb="15">
      <t>キサイ</t>
    </rPh>
    <phoneticPr fontId="2"/>
  </si>
  <si>
    <t>排出係数の根拠</t>
    <rPh sb="0" eb="2">
      <t>ハイシュツ</t>
    </rPh>
    <rPh sb="2" eb="4">
      <t>ケイスウ</t>
    </rPh>
    <rPh sb="5" eb="7">
      <t>コンキョ</t>
    </rPh>
    <phoneticPr fontId="2"/>
  </si>
  <si>
    <t>1日推定発電電力量
（ｋWh/日）</t>
    <rPh sb="1" eb="2">
      <t>ニチ</t>
    </rPh>
    <rPh sb="2" eb="4">
      <t>スイテイ</t>
    </rPh>
    <rPh sb="4" eb="6">
      <t>ハツデン</t>
    </rPh>
    <rPh sb="6" eb="8">
      <t>デンリョク</t>
    </rPh>
    <rPh sb="8" eb="9">
      <t>リョウ</t>
    </rPh>
    <rPh sb="15" eb="16">
      <t>ヒ</t>
    </rPh>
    <phoneticPr fontId="2"/>
  </si>
  <si>
    <t>※温度補正係数（%/deg)のデータを提出のこと</t>
    <rPh sb="1" eb="3">
      <t>オンド</t>
    </rPh>
    <rPh sb="3" eb="5">
      <t>ホセイ</t>
    </rPh>
    <rPh sb="5" eb="7">
      <t>ケイスウ</t>
    </rPh>
    <rPh sb="19" eb="21">
      <t>テイシュツ</t>
    </rPh>
    <phoneticPr fontId="2"/>
  </si>
  <si>
    <t>※モジュールの配置図、モジュール間の間隔、傾斜角が分かる図面を提出のこと</t>
    <rPh sb="7" eb="9">
      <t>ハイチ</t>
    </rPh>
    <rPh sb="9" eb="10">
      <t>ズ</t>
    </rPh>
    <rPh sb="16" eb="17">
      <t>カン</t>
    </rPh>
    <rPh sb="18" eb="20">
      <t>カンカク</t>
    </rPh>
    <rPh sb="21" eb="23">
      <t>ケイシャ</t>
    </rPh>
    <rPh sb="23" eb="24">
      <t>カク</t>
    </rPh>
    <rPh sb="25" eb="26">
      <t>ワ</t>
    </rPh>
    <rPh sb="28" eb="29">
      <t>ズ</t>
    </rPh>
    <rPh sb="29" eb="30">
      <t>メン</t>
    </rPh>
    <rPh sb="31" eb="33">
      <t>テイシュツ</t>
    </rPh>
    <phoneticPr fontId="2"/>
  </si>
  <si>
    <t>その他損失(無い場合:1.0）
（モジュール汚れ、送電ロスなど）</t>
    <rPh sb="2" eb="3">
      <t>タ</t>
    </rPh>
    <rPh sb="3" eb="5">
      <t>ソンシツ</t>
    </rPh>
    <rPh sb="6" eb="7">
      <t>ナ</t>
    </rPh>
    <rPh sb="8" eb="10">
      <t>バアイ</t>
    </rPh>
    <rPh sb="22" eb="23">
      <t>ヨゴ</t>
    </rPh>
    <rPh sb="25" eb="27">
      <t>ソウデン</t>
    </rPh>
    <phoneticPr fontId="2"/>
  </si>
  <si>
    <t>※データの出典を記載</t>
    <rPh sb="5" eb="7">
      <t>シュッテン</t>
    </rPh>
    <rPh sb="8" eb="10">
      <t>キサイ</t>
    </rPh>
    <phoneticPr fontId="2"/>
  </si>
  <si>
    <t>標高</t>
    <rPh sb="0" eb="2">
      <t>ヒョウコウ</t>
    </rPh>
    <phoneticPr fontId="2"/>
  </si>
  <si>
    <t>ｍ</t>
    <phoneticPr fontId="2"/>
  </si>
  <si>
    <t>項目</t>
    <rPh sb="0" eb="2">
      <t>コウモク</t>
    </rPh>
    <phoneticPr fontId="2"/>
  </si>
  <si>
    <t>記号</t>
    <rPh sb="0" eb="2">
      <t>キゴウ</t>
    </rPh>
    <phoneticPr fontId="2"/>
  </si>
  <si>
    <t>式</t>
    <rPh sb="0" eb="1">
      <t>シキ</t>
    </rPh>
    <phoneticPr fontId="2"/>
  </si>
  <si>
    <t>A</t>
    <phoneticPr fontId="2"/>
  </si>
  <si>
    <t>N</t>
    <phoneticPr fontId="2"/>
  </si>
  <si>
    <t>システムの太陽電池容量</t>
    <rPh sb="5" eb="7">
      <t>タイヨウ</t>
    </rPh>
    <rPh sb="7" eb="9">
      <t>デンチ</t>
    </rPh>
    <rPh sb="9" eb="11">
      <t>ヨウリョウ</t>
    </rPh>
    <phoneticPr fontId="2"/>
  </si>
  <si>
    <t>SA</t>
    <phoneticPr fontId="2"/>
  </si>
  <si>
    <t>パワコン最大定格出力</t>
    <rPh sb="4" eb="6">
      <t>サイダイ</t>
    </rPh>
    <rPh sb="6" eb="8">
      <t>テイカク</t>
    </rPh>
    <rPh sb="8" eb="10">
      <t>シュツリョク</t>
    </rPh>
    <phoneticPr fontId="2"/>
  </si>
  <si>
    <t>P</t>
    <phoneticPr fontId="2"/>
  </si>
  <si>
    <t>パワコン設置台数</t>
    <rPh sb="4" eb="6">
      <t>セッチ</t>
    </rPh>
    <rPh sb="6" eb="8">
      <t>ダイスウ</t>
    </rPh>
    <phoneticPr fontId="2"/>
  </si>
  <si>
    <t>D</t>
    <phoneticPr fontId="2"/>
  </si>
  <si>
    <t>パワコン最大定格総容量</t>
    <rPh sb="4" eb="6">
      <t>サイダイ</t>
    </rPh>
    <rPh sb="6" eb="8">
      <t>テイカク</t>
    </rPh>
    <rPh sb="8" eb="9">
      <t>ソウ</t>
    </rPh>
    <rPh sb="9" eb="11">
      <t>ヨウリョウ</t>
    </rPh>
    <phoneticPr fontId="2"/>
  </si>
  <si>
    <t>SP</t>
    <phoneticPr fontId="2"/>
  </si>
  <si>
    <t>パワコン容量/太陽電池容量</t>
    <rPh sb="4" eb="6">
      <t>ヨウリョウ</t>
    </rPh>
    <rPh sb="7" eb="9">
      <t>タイヨウ</t>
    </rPh>
    <rPh sb="9" eb="11">
      <t>デンチ</t>
    </rPh>
    <rPh sb="11" eb="13">
      <t>ヨウリョウ</t>
    </rPh>
    <phoneticPr fontId="2"/>
  </si>
  <si>
    <t>PH</t>
    <phoneticPr fontId="2"/>
  </si>
  <si>
    <t>HR</t>
    <phoneticPr fontId="2"/>
  </si>
  <si>
    <t>データベース：Meteonorm</t>
  </si>
  <si>
    <t>AR</t>
    <phoneticPr fontId="2"/>
  </si>
  <si>
    <t>AT</t>
    <phoneticPr fontId="2"/>
  </si>
  <si>
    <t>LA</t>
    <phoneticPr fontId="2"/>
  </si>
  <si>
    <t>LB</t>
    <phoneticPr fontId="2"/>
  </si>
  <si>
    <t>LC</t>
    <phoneticPr fontId="2"/>
  </si>
  <si>
    <t>LD</t>
    <phoneticPr fontId="2"/>
  </si>
  <si>
    <t>LE</t>
    <phoneticPr fontId="2"/>
  </si>
  <si>
    <t>LF</t>
    <phoneticPr fontId="2"/>
  </si>
  <si>
    <t>総合システム係数</t>
    <rPh sb="0" eb="2">
      <t>ソウゴウ</t>
    </rPh>
    <rPh sb="6" eb="8">
      <t>ケイスウ</t>
    </rPh>
    <phoneticPr fontId="2"/>
  </si>
  <si>
    <t>SC</t>
    <phoneticPr fontId="2"/>
  </si>
  <si>
    <t>DW</t>
    <phoneticPr fontId="2"/>
  </si>
  <si>
    <t>WC</t>
    <phoneticPr fontId="2"/>
  </si>
  <si>
    <t>WA</t>
    <phoneticPr fontId="2"/>
  </si>
  <si>
    <t>FD</t>
    <phoneticPr fontId="2"/>
  </si>
  <si>
    <t>JC</t>
    <phoneticPr fontId="2"/>
  </si>
  <si>
    <t>リファレンスのCO2排出量</t>
    <rPh sb="10" eb="12">
      <t>ハイシュツ</t>
    </rPh>
    <rPh sb="12" eb="13">
      <t>リョウ</t>
    </rPh>
    <phoneticPr fontId="2"/>
  </si>
  <si>
    <t>プロジェクトのCO2排出量</t>
    <rPh sb="10" eb="12">
      <t>ハイシュツ</t>
    </rPh>
    <rPh sb="12" eb="13">
      <t>リョウ</t>
    </rPh>
    <phoneticPr fontId="2"/>
  </si>
  <si>
    <t>Pj1</t>
    <phoneticPr fontId="2"/>
  </si>
  <si>
    <t>Q1</t>
    <phoneticPr fontId="2"/>
  </si>
  <si>
    <t>BC</t>
    <phoneticPr fontId="2"/>
  </si>
  <si>
    <t>CO2排出削減量</t>
    <rPh sb="3" eb="5">
      <t>ハイシュツ</t>
    </rPh>
    <rPh sb="5" eb="7">
      <t>サクゲン</t>
    </rPh>
    <rPh sb="7" eb="8">
      <t>リョウ</t>
    </rPh>
    <phoneticPr fontId="2"/>
  </si>
  <si>
    <t>蓄電池１台当り容量</t>
    <rPh sb="0" eb="3">
      <t>チクデンチ</t>
    </rPh>
    <phoneticPr fontId="2"/>
  </si>
  <si>
    <t>B</t>
    <phoneticPr fontId="2"/>
  </si>
  <si>
    <t>E</t>
    <phoneticPr fontId="2"/>
  </si>
  <si>
    <t>蓄電池設置台数</t>
    <rPh sb="0" eb="2">
      <t>チクデン</t>
    </rPh>
    <rPh sb="2" eb="3">
      <t>イケ</t>
    </rPh>
    <rPh sb="3" eb="5">
      <t>セッチ</t>
    </rPh>
    <phoneticPr fontId="2"/>
  </si>
  <si>
    <t>蓄電池容量総容量</t>
    <rPh sb="0" eb="5">
      <t>チクデンチヨウリョウ</t>
    </rPh>
    <rPh sb="5" eb="6">
      <t>ソウ</t>
    </rPh>
    <rPh sb="6" eb="8">
      <t>ヨウリョウ</t>
    </rPh>
    <phoneticPr fontId="2"/>
  </si>
  <si>
    <t>SB</t>
    <phoneticPr fontId="2"/>
  </si>
  <si>
    <t>BW</t>
    <phoneticPr fontId="2"/>
  </si>
  <si>
    <t>CL</t>
    <phoneticPr fontId="2"/>
  </si>
  <si>
    <t>YW</t>
    <phoneticPr fontId="2"/>
  </si>
  <si>
    <t>BW&gt;SB→SB、
BW＜SB→BW</t>
    <phoneticPr fontId="2"/>
  </si>
  <si>
    <t>DL</t>
    <phoneticPr fontId="2"/>
  </si>
  <si>
    <t>BA</t>
    <phoneticPr fontId="2"/>
  </si>
  <si>
    <t>PA</t>
    <phoneticPr fontId="2"/>
  </si>
  <si>
    <t>WAC</t>
    <phoneticPr fontId="2"/>
  </si>
  <si>
    <t>CLC</t>
    <phoneticPr fontId="2"/>
  </si>
  <si>
    <t>BWC</t>
    <phoneticPr fontId="2"/>
  </si>
  <si>
    <t>YWC</t>
    <phoneticPr fontId="2"/>
  </si>
  <si>
    <t>BWC&gt;SB→SB、
BWC＜SB→BWC</t>
    <phoneticPr fontId="2"/>
  </si>
  <si>
    <t>DLC</t>
    <phoneticPr fontId="2"/>
  </si>
  <si>
    <t>BAC</t>
    <phoneticPr fontId="2"/>
  </si>
  <si>
    <t>DC</t>
    <phoneticPr fontId="2"/>
  </si>
  <si>
    <t>PC</t>
    <phoneticPr fontId="2"/>
  </si>
  <si>
    <t>MP</t>
    <phoneticPr fontId="2"/>
  </si>
  <si>
    <t>YP</t>
    <phoneticPr fontId="2"/>
  </si>
  <si>
    <t>Re1</t>
  </si>
  <si>
    <t>※この数値を実施計画書に記入のこと</t>
    <rPh sb="3" eb="5">
      <t>スウチ</t>
    </rPh>
    <rPh sb="6" eb="8">
      <t>ジッシ</t>
    </rPh>
    <rPh sb="8" eb="10">
      <t>ケイカク</t>
    </rPh>
    <rPh sb="10" eb="11">
      <t>ショ</t>
    </rPh>
    <rPh sb="12" eb="14">
      <t>キニュウ</t>
    </rPh>
    <phoneticPr fontId="2"/>
  </si>
  <si>
    <t>PX</t>
    <phoneticPr fontId="2"/>
  </si>
  <si>
    <t>PN</t>
    <phoneticPr fontId="2"/>
  </si>
  <si>
    <t>各月の稼働日</t>
    <rPh sb="0" eb="2">
      <t>カクツキ</t>
    </rPh>
    <phoneticPr fontId="2"/>
  </si>
  <si>
    <t>33°26'04.1"S</t>
    <phoneticPr fontId="2"/>
  </si>
  <si>
    <t>70°41'02.7"W</t>
    <phoneticPr fontId="2"/>
  </si>
  <si>
    <t>A*N</t>
    <phoneticPr fontId="2"/>
  </si>
  <si>
    <t>kW</t>
    <phoneticPr fontId="2"/>
  </si>
  <si>
    <t>台</t>
    <rPh sb="0" eb="1">
      <t>ダイ</t>
    </rPh>
    <phoneticPr fontId="2"/>
  </si>
  <si>
    <t>P*D</t>
    <phoneticPr fontId="2"/>
  </si>
  <si>
    <t>SP/SA</t>
    <phoneticPr fontId="2"/>
  </si>
  <si>
    <t>B×E</t>
    <phoneticPr fontId="2"/>
  </si>
  <si>
    <t>各月の１日平均日射量
(実施サイトにおける値：ｋWh/㎡・日）</t>
    <rPh sb="0" eb="2">
      <t>カクツキ</t>
    </rPh>
    <rPh sb="4" eb="5">
      <t>ニチ</t>
    </rPh>
    <rPh sb="5" eb="7">
      <t>ヘイキン</t>
    </rPh>
    <rPh sb="7" eb="9">
      <t>ニッシャ</t>
    </rPh>
    <rPh sb="9" eb="10">
      <t>リョウ</t>
    </rPh>
    <rPh sb="12" eb="14">
      <t>ジッシ</t>
    </rPh>
    <rPh sb="21" eb="22">
      <t>アタイ</t>
    </rPh>
    <rPh sb="29" eb="30">
      <t>ヒ</t>
    </rPh>
    <phoneticPr fontId="2"/>
  </si>
  <si>
    <t>各月の１日平均有効日射量
(方位角、傾斜角における補正値：ｋWh/㎡・日）</t>
    <rPh sb="0" eb="2">
      <t>カクツキ</t>
    </rPh>
    <rPh sb="4" eb="5">
      <t>ニチ</t>
    </rPh>
    <rPh sb="5" eb="7">
      <t>ヘイキン</t>
    </rPh>
    <rPh sb="7" eb="9">
      <t>ユウコウ</t>
    </rPh>
    <rPh sb="9" eb="11">
      <t>ニッシャ</t>
    </rPh>
    <rPh sb="11" eb="12">
      <t>リョウ</t>
    </rPh>
    <rPh sb="14" eb="16">
      <t>ホウイ</t>
    </rPh>
    <rPh sb="16" eb="17">
      <t>カク</t>
    </rPh>
    <rPh sb="18" eb="20">
      <t>ケイシャ</t>
    </rPh>
    <rPh sb="20" eb="21">
      <t>カク</t>
    </rPh>
    <rPh sb="25" eb="27">
      <t>ホセイ</t>
    </rPh>
    <rPh sb="27" eb="28">
      <t>アタイ</t>
    </rPh>
    <rPh sb="35" eb="36">
      <t>ヒ</t>
    </rPh>
    <phoneticPr fontId="2"/>
  </si>
  <si>
    <t>各月の平均最高気温
（℃）</t>
    <rPh sb="0" eb="2">
      <t>カクツキ</t>
    </rPh>
    <rPh sb="3" eb="5">
      <t>ヘイキン</t>
    </rPh>
    <rPh sb="5" eb="7">
      <t>サイコウ</t>
    </rPh>
    <rPh sb="7" eb="9">
      <t>キオン</t>
    </rPh>
    <phoneticPr fontId="2"/>
  </si>
  <si>
    <t>モジュールの温度補正係数
（損失が無い場合=1.0）</t>
    <rPh sb="6" eb="8">
      <t>オンド</t>
    </rPh>
    <rPh sb="8" eb="10">
      <t>ホセイ</t>
    </rPh>
    <rPh sb="10" eb="12">
      <t>ケイスウ</t>
    </rPh>
    <rPh sb="14" eb="16">
      <t>ソンシツ</t>
    </rPh>
    <rPh sb="17" eb="18">
      <t>ナ</t>
    </rPh>
    <rPh sb="19" eb="21">
      <t>バアイ</t>
    </rPh>
    <phoneticPr fontId="2"/>
  </si>
  <si>
    <t>影による損失係数
（無い場合は､1.0）</t>
    <rPh sb="0" eb="1">
      <t>カゲ</t>
    </rPh>
    <rPh sb="4" eb="6">
      <t>ソンシツ</t>
    </rPh>
    <rPh sb="6" eb="8">
      <t>ケイスウ</t>
    </rPh>
    <rPh sb="10" eb="11">
      <t>ナ</t>
    </rPh>
    <rPh sb="12" eb="14">
      <t>バアイ</t>
    </rPh>
    <phoneticPr fontId="2"/>
  </si>
  <si>
    <t>パワコンデショナー変換効率
（定格負荷時電力効率）</t>
    <rPh sb="9" eb="11">
      <t>ヘンカン</t>
    </rPh>
    <rPh sb="11" eb="13">
      <t>コウリツ</t>
    </rPh>
    <rPh sb="15" eb="17">
      <t>テイカク</t>
    </rPh>
    <rPh sb="17" eb="19">
      <t>フカ</t>
    </rPh>
    <rPh sb="19" eb="20">
      <t>ジ</t>
    </rPh>
    <rPh sb="20" eb="22">
      <t>デンリョク</t>
    </rPh>
    <rPh sb="22" eb="24">
      <t>コウリツ</t>
    </rPh>
    <phoneticPr fontId="2"/>
  </si>
  <si>
    <t>パワコンデショナーの容量を超える（強日射時）の逸失率
（無い場合は、1.0）</t>
    <rPh sb="10" eb="12">
      <t>ヨウリョウ</t>
    </rPh>
    <rPh sb="13" eb="14">
      <t>コ</t>
    </rPh>
    <rPh sb="17" eb="18">
      <t>キョウ</t>
    </rPh>
    <rPh sb="18" eb="20">
      <t>ニッシャ</t>
    </rPh>
    <rPh sb="20" eb="21">
      <t>ジ</t>
    </rPh>
    <rPh sb="23" eb="25">
      <t>イッシツ</t>
    </rPh>
    <rPh sb="25" eb="26">
      <t>リツ</t>
    </rPh>
    <rPh sb="28" eb="29">
      <t>ナ</t>
    </rPh>
    <rPh sb="30" eb="32">
      <t>バアイ</t>
    </rPh>
    <phoneticPr fontId="2"/>
  </si>
  <si>
    <t>メーカーカタログ値</t>
    <rPh sb="8" eb="9">
      <t>チ</t>
    </rPh>
    <phoneticPr fontId="2"/>
  </si>
  <si>
    <t>配置図面</t>
    <rPh sb="0" eb="2">
      <t>ハイチ</t>
    </rPh>
    <rPh sb="2" eb="4">
      <t>ズメン</t>
    </rPh>
    <phoneticPr fontId="2"/>
  </si>
  <si>
    <t>※17年なら8年後の数値</t>
    <phoneticPr fontId="2"/>
  </si>
  <si>
    <t>LA*LB*LC*LD*LE*LF</t>
    <phoneticPr fontId="2"/>
  </si>
  <si>
    <t>SA*AR*SC</t>
    <phoneticPr fontId="2"/>
  </si>
  <si>
    <t>工場等の稼働日における平均余剰電力量
（ｋWh/日)</t>
    <rPh sb="0" eb="2">
      <t>コウジョウ</t>
    </rPh>
    <rPh sb="2" eb="3">
      <t>ナド</t>
    </rPh>
    <rPh sb="4" eb="7">
      <t>カドウビ</t>
    </rPh>
    <rPh sb="11" eb="13">
      <t>ヘイキン</t>
    </rPh>
    <rPh sb="13" eb="15">
      <t>ヨジョウ</t>
    </rPh>
    <rPh sb="15" eb="17">
      <t>デンリョク</t>
    </rPh>
    <rPh sb="17" eb="18">
      <t>リョウ</t>
    </rPh>
    <rPh sb="24" eb="25">
      <t>ヒ</t>
    </rPh>
    <phoneticPr fontId="2"/>
  </si>
  <si>
    <t>蓄電池への充電時ロス
（％）</t>
    <rPh sb="0" eb="2">
      <t>チクデン</t>
    </rPh>
    <rPh sb="2" eb="3">
      <t>イケ</t>
    </rPh>
    <rPh sb="5" eb="7">
      <t>ジュウデン</t>
    </rPh>
    <rPh sb="7" eb="8">
      <t>ジ</t>
    </rPh>
    <phoneticPr fontId="2"/>
  </si>
  <si>
    <t>有効蓄電量
（kWh/日）</t>
    <rPh sb="0" eb="2">
      <t>ユウコウ</t>
    </rPh>
    <rPh sb="2" eb="4">
      <t>チクデン</t>
    </rPh>
    <rPh sb="4" eb="5">
      <t>リョウ</t>
    </rPh>
    <rPh sb="11" eb="12">
      <t>ヒ</t>
    </rPh>
    <phoneticPr fontId="2"/>
  </si>
  <si>
    <t>蓄電池からの放電時ロス
（％）</t>
    <rPh sb="0" eb="2">
      <t>チクデン</t>
    </rPh>
    <rPh sb="2" eb="3">
      <t>イケ</t>
    </rPh>
    <rPh sb="6" eb="8">
      <t>ホウデン</t>
    </rPh>
    <rPh sb="8" eb="9">
      <t>ジ</t>
    </rPh>
    <phoneticPr fontId="2"/>
  </si>
  <si>
    <t>有効蓄電量のうち自家消費可能な電力量
(ｋＷｈ/日）</t>
    <rPh sb="0" eb="2">
      <t>ユウコウ</t>
    </rPh>
    <rPh sb="2" eb="4">
      <t>チクデン</t>
    </rPh>
    <rPh sb="4" eb="5">
      <t>リョウ</t>
    </rPh>
    <rPh sb="8" eb="10">
      <t>ジカ</t>
    </rPh>
    <rPh sb="10" eb="12">
      <t>ショウヒ</t>
    </rPh>
    <rPh sb="12" eb="14">
      <t>カノウ</t>
    </rPh>
    <rPh sb="15" eb="17">
      <t>デンリョク</t>
    </rPh>
    <rPh sb="17" eb="18">
      <t>リョウ</t>
    </rPh>
    <rPh sb="24" eb="25">
      <t>ヒ</t>
    </rPh>
    <phoneticPr fontId="2"/>
  </si>
  <si>
    <t>上記余剰電力量のうち蓄電可能な電力量
(kWh/日）</t>
    <rPh sb="0" eb="2">
      <t>ジョウキ</t>
    </rPh>
    <rPh sb="2" eb="4">
      <t>ヨジョウ</t>
    </rPh>
    <rPh sb="4" eb="6">
      <t>デンリョク</t>
    </rPh>
    <rPh sb="6" eb="7">
      <t>リョウ</t>
    </rPh>
    <rPh sb="10" eb="12">
      <t>チクデン</t>
    </rPh>
    <rPh sb="12" eb="14">
      <t>カノウ</t>
    </rPh>
    <rPh sb="15" eb="17">
      <t>デンリョク</t>
    </rPh>
    <rPh sb="17" eb="18">
      <t>リョウ</t>
    </rPh>
    <rPh sb="24" eb="25">
      <t>ヒ</t>
    </rPh>
    <phoneticPr fontId="2"/>
  </si>
  <si>
    <t>工場等の稼働日
(日)</t>
    <rPh sb="0" eb="2">
      <t>コウジョウ</t>
    </rPh>
    <rPh sb="2" eb="3">
      <t>ナド</t>
    </rPh>
    <rPh sb="4" eb="6">
      <t>カドウ</t>
    </rPh>
    <rPh sb="6" eb="7">
      <t>ビ</t>
    </rPh>
    <rPh sb="9" eb="10">
      <t>ヒ</t>
    </rPh>
    <phoneticPr fontId="2"/>
  </si>
  <si>
    <t>工場等の稼働日における月間推定有効発電量
(ｋＷｈ/月）</t>
    <rPh sb="0" eb="2">
      <t>コウジョウ</t>
    </rPh>
    <rPh sb="2" eb="3">
      <t>ナド</t>
    </rPh>
    <rPh sb="4" eb="6">
      <t>カドウ</t>
    </rPh>
    <rPh sb="6" eb="7">
      <t>ビ</t>
    </rPh>
    <rPh sb="11" eb="13">
      <t>ゲッカン</t>
    </rPh>
    <rPh sb="13" eb="15">
      <t>スイテイ</t>
    </rPh>
    <rPh sb="15" eb="17">
      <t>ユウコウ</t>
    </rPh>
    <rPh sb="17" eb="19">
      <t>ハツデン</t>
    </rPh>
    <rPh sb="19" eb="20">
      <t>リョウ</t>
    </rPh>
    <rPh sb="26" eb="27">
      <t>ツキ</t>
    </rPh>
    <phoneticPr fontId="2"/>
  </si>
  <si>
    <t>(DW-WA+BA)*FD</t>
  </si>
  <si>
    <t>WA＊（1-CL/100）</t>
  </si>
  <si>
    <t>YW＊（1-DL/100）</t>
  </si>
  <si>
    <t>CL</t>
  </si>
  <si>
    <t>WAC*(1-CLC/100)</t>
  </si>
  <si>
    <t>DL</t>
  </si>
  <si>
    <t>YWC*(1-DLC/100)</t>
  </si>
  <si>
    <t>月日数-FD</t>
    <rPh sb="0" eb="1">
      <t>ツキ</t>
    </rPh>
    <rPh sb="1" eb="3">
      <t>ニッスウ</t>
    </rPh>
    <phoneticPr fontId="2"/>
  </si>
  <si>
    <t>(DW-WAC+BAC)*DC</t>
  </si>
  <si>
    <t>PA+PC</t>
  </si>
  <si>
    <t>SUM(MP)</t>
  </si>
  <si>
    <t>月間推定有効発電電力量
（ｋWh/月)</t>
    <rPh sb="0" eb="2">
      <t>ゲッカン</t>
    </rPh>
    <rPh sb="2" eb="4">
      <t>スイテイ</t>
    </rPh>
    <rPh sb="4" eb="6">
      <t>ユウコウ</t>
    </rPh>
    <rPh sb="6" eb="8">
      <t>ハツデン</t>
    </rPh>
    <rPh sb="8" eb="10">
      <t>デンリョク</t>
    </rPh>
    <rPh sb="10" eb="11">
      <t>リョウ</t>
    </rPh>
    <rPh sb="17" eb="18">
      <t>ツキ</t>
    </rPh>
    <phoneticPr fontId="2"/>
  </si>
  <si>
    <t>年間推定有効総発電量
（kWh/年）</t>
    <rPh sb="0" eb="2">
      <t>ネンカン</t>
    </rPh>
    <rPh sb="2" eb="4">
      <t>スイテイ</t>
    </rPh>
    <rPh sb="4" eb="6">
      <t>ユウコウ</t>
    </rPh>
    <rPh sb="6" eb="7">
      <t>ソウ</t>
    </rPh>
    <rPh sb="7" eb="9">
      <t>ハツデン</t>
    </rPh>
    <rPh sb="9" eb="10">
      <t>リョウ</t>
    </rPh>
    <phoneticPr fontId="2"/>
  </si>
  <si>
    <t>工場等の非稼働日における平均余剰電力量
（ｋWh/日)：ＰＣ</t>
    <rPh sb="0" eb="2">
      <t>コウジョウ</t>
    </rPh>
    <rPh sb="2" eb="3">
      <t>ナド</t>
    </rPh>
    <rPh sb="4" eb="5">
      <t>ヒ</t>
    </rPh>
    <rPh sb="5" eb="8">
      <t>カドウビ</t>
    </rPh>
    <rPh sb="12" eb="14">
      <t>ヘイキン</t>
    </rPh>
    <rPh sb="14" eb="16">
      <t>ヨジョウ</t>
    </rPh>
    <rPh sb="16" eb="18">
      <t>デンリョク</t>
    </rPh>
    <rPh sb="18" eb="19">
      <t>リョウ</t>
    </rPh>
    <rPh sb="25" eb="26">
      <t>ヒ</t>
    </rPh>
    <phoneticPr fontId="2"/>
  </si>
  <si>
    <t>工場等の非稼働日における太陽光発電による月間推定有効発電量
(ｋＷｈ/月）</t>
    <rPh sb="0" eb="2">
      <t>コウジョウ</t>
    </rPh>
    <rPh sb="2" eb="3">
      <t>ナド</t>
    </rPh>
    <rPh sb="4" eb="5">
      <t>ヒ</t>
    </rPh>
    <rPh sb="5" eb="7">
      <t>カドウ</t>
    </rPh>
    <rPh sb="7" eb="8">
      <t>ビ</t>
    </rPh>
    <rPh sb="12" eb="14">
      <t>タイヨウ</t>
    </rPh>
    <rPh sb="14" eb="15">
      <t>コウ</t>
    </rPh>
    <rPh sb="15" eb="17">
      <t>ハツデン</t>
    </rPh>
    <rPh sb="20" eb="22">
      <t>ゲッカン</t>
    </rPh>
    <rPh sb="22" eb="24">
      <t>スイテイ</t>
    </rPh>
    <rPh sb="24" eb="26">
      <t>ユウコウ</t>
    </rPh>
    <rPh sb="26" eb="28">
      <t>ハツデン</t>
    </rPh>
    <rPh sb="28" eb="29">
      <t>リョウ</t>
    </rPh>
    <rPh sb="35" eb="36">
      <t>ツキ</t>
    </rPh>
    <phoneticPr fontId="2"/>
  </si>
  <si>
    <t>工場等の非稼働日
(日)</t>
    <rPh sb="0" eb="2">
      <t>コウジョウ</t>
    </rPh>
    <rPh sb="2" eb="3">
      <t>ナド</t>
    </rPh>
    <rPh sb="4" eb="5">
      <t>ヒ</t>
    </rPh>
    <rPh sb="5" eb="8">
      <t>カドウビ</t>
    </rPh>
    <phoneticPr fontId="2"/>
  </si>
  <si>
    <t>YP*JC</t>
    <phoneticPr fontId="2"/>
  </si>
  <si>
    <t>Re1-Pj1</t>
    <phoneticPr fontId="2"/>
  </si>
  <si>
    <t>発電量と電力負荷の比較データ</t>
    <rPh sb="0" eb="2">
      <t>ハツデン</t>
    </rPh>
    <rPh sb="2" eb="3">
      <t>リョウ</t>
    </rPh>
    <rPh sb="4" eb="6">
      <t>デンリョク</t>
    </rPh>
    <rPh sb="6" eb="8">
      <t>フカ</t>
    </rPh>
    <rPh sb="9" eb="11">
      <t>ヒカク</t>
    </rPh>
    <phoneticPr fontId="2"/>
  </si>
  <si>
    <t>※通常充電ロス６％</t>
    <rPh sb="1" eb="3">
      <t>ツウジョウ</t>
    </rPh>
    <rPh sb="3" eb="5">
      <t>ジュウデン</t>
    </rPh>
    <phoneticPr fontId="2"/>
  </si>
  <si>
    <t>メーカーカタログ値</t>
    <phoneticPr fontId="2"/>
  </si>
  <si>
    <t>※パターンABのグラフ</t>
    <phoneticPr fontId="2"/>
  </si>
  <si>
    <t>（１）下図パターンＡ、Ｂの場合（1日の中で電力需要と発電量の変動が大きい場合）</t>
    <rPh sb="17" eb="18">
      <t>ニチ</t>
    </rPh>
    <rPh sb="19" eb="20">
      <t>ナカ</t>
    </rPh>
    <rPh sb="21" eb="23">
      <t>デンリョク</t>
    </rPh>
    <rPh sb="23" eb="25">
      <t>ジュヨウ</t>
    </rPh>
    <rPh sb="26" eb="28">
      <t>ハツデン</t>
    </rPh>
    <rPh sb="28" eb="29">
      <t>リョウ</t>
    </rPh>
    <rPh sb="30" eb="32">
      <t>ヘンドウ</t>
    </rPh>
    <rPh sb="33" eb="34">
      <t>オオ</t>
    </rPh>
    <rPh sb="36" eb="38">
      <t>バアイ</t>
    </rPh>
    <phoneticPr fontId="2"/>
  </si>
  <si>
    <t>電力負荷データ</t>
    <phoneticPr fontId="2"/>
  </si>
  <si>
    <t>（２）下図パターンＣの場合（日によって電力需要の変動があり、ほぼ全量余剰となる日がある場合）</t>
    <rPh sb="14" eb="15">
      <t>ヒ</t>
    </rPh>
    <rPh sb="32" eb="34">
      <t>ゼンリョウ</t>
    </rPh>
    <rPh sb="39" eb="40">
      <t>ヒ</t>
    </rPh>
    <rPh sb="43" eb="45">
      <t>バアイ</t>
    </rPh>
    <phoneticPr fontId="2"/>
  </si>
  <si>
    <t>出典・根拠</t>
    <rPh sb="0" eb="2">
      <t>シュッテン</t>
    </rPh>
    <rPh sb="3" eb="5">
      <t>コンキョ</t>
    </rPh>
    <phoneticPr fontId="2"/>
  </si>
  <si>
    <t>系統連携するグリッドのピーク供給電力
（ｋW)</t>
    <rPh sb="0" eb="2">
      <t>ケイトウ</t>
    </rPh>
    <rPh sb="2" eb="4">
      <t>レンケイ</t>
    </rPh>
    <rPh sb="14" eb="16">
      <t>キョウキュウ</t>
    </rPh>
    <rPh sb="16" eb="18">
      <t>デンリョク</t>
    </rPh>
    <phoneticPr fontId="2"/>
  </si>
  <si>
    <t>※パターン図Ｄのグリッド供給電力データを提出のこと</t>
    <phoneticPr fontId="2"/>
  </si>
  <si>
    <t>系統連携するグリッドの最低供給電力
（ｋW)</t>
    <rPh sb="0" eb="2">
      <t>ケイトウ</t>
    </rPh>
    <rPh sb="2" eb="4">
      <t>レンケイ</t>
    </rPh>
    <rPh sb="11" eb="13">
      <t>サイテイ</t>
    </rPh>
    <rPh sb="13" eb="15">
      <t>キョウキュウ</t>
    </rPh>
    <rPh sb="15" eb="17">
      <t>デンリョク</t>
    </rPh>
    <phoneticPr fontId="2"/>
  </si>
  <si>
    <t>（１）下図パターンＤの場合</t>
    <phoneticPr fontId="2"/>
  </si>
  <si>
    <t>WD</t>
  </si>
  <si>
    <t>CLD</t>
  </si>
  <si>
    <t>BWD</t>
  </si>
  <si>
    <t>YWD</t>
  </si>
  <si>
    <t>BWD&gt;SB→SB、
BWD＜SB→BWD</t>
  </si>
  <si>
    <t>DLD</t>
  </si>
  <si>
    <t>BAD</t>
  </si>
  <si>
    <t>DA</t>
  </si>
  <si>
    <t>MP</t>
  </si>
  <si>
    <t>1日の発電量のうち蓄電池へ供給する電力量
（ｋWh/日)</t>
    <rPh sb="1" eb="2">
      <t>ニチ</t>
    </rPh>
    <rPh sb="3" eb="5">
      <t>ハツデン</t>
    </rPh>
    <rPh sb="5" eb="6">
      <t>リョウ</t>
    </rPh>
    <rPh sb="9" eb="11">
      <t>チクデン</t>
    </rPh>
    <rPh sb="11" eb="12">
      <t>イケ</t>
    </rPh>
    <rPh sb="13" eb="15">
      <t>キョウキュウ</t>
    </rPh>
    <rPh sb="17" eb="19">
      <t>デンリョク</t>
    </rPh>
    <rPh sb="19" eb="20">
      <t>リョウ</t>
    </rPh>
    <phoneticPr fontId="2"/>
  </si>
  <si>
    <t>蓄電可能な電力量
(kWh/日）</t>
    <rPh sb="0" eb="2">
      <t>チクデン</t>
    </rPh>
    <rPh sb="2" eb="4">
      <t>カノウ</t>
    </rPh>
    <rPh sb="5" eb="7">
      <t>デンリョク</t>
    </rPh>
    <rPh sb="7" eb="8">
      <t>リョウ</t>
    </rPh>
    <rPh sb="14" eb="15">
      <t>ヒ</t>
    </rPh>
    <phoneticPr fontId="2"/>
  </si>
  <si>
    <t>有効蓄電量のうち売電供給可能な電力量
(ｋＷｈ/日）</t>
    <rPh sb="0" eb="2">
      <t>ユウコウ</t>
    </rPh>
    <rPh sb="2" eb="4">
      <t>チクデン</t>
    </rPh>
    <rPh sb="4" eb="5">
      <t>リョウ</t>
    </rPh>
    <rPh sb="8" eb="10">
      <t>バイデン</t>
    </rPh>
    <rPh sb="10" eb="12">
      <t>キョウキュウ</t>
    </rPh>
    <rPh sb="12" eb="14">
      <t>カノウ</t>
    </rPh>
    <rPh sb="15" eb="17">
      <t>デンリョク</t>
    </rPh>
    <rPh sb="17" eb="18">
      <t>リョウ</t>
    </rPh>
    <rPh sb="24" eb="25">
      <t>ヒ</t>
    </rPh>
    <phoneticPr fontId="2"/>
  </si>
  <si>
    <t>WD*（1-CLD/100）</t>
  </si>
  <si>
    <t>YWD*（1-DLD/100）</t>
  </si>
  <si>
    <t>（DW-WD+BAD）*DA</t>
  </si>
  <si>
    <t>グリッド電力のCO2排出係数</t>
    <phoneticPr fontId="2"/>
  </si>
  <si>
    <t>=YP×BC</t>
  </si>
  <si>
    <t>Pj1</t>
  </si>
  <si>
    <t>系統連携するグリッドへのピーク供給電力
（ｋW)</t>
    <rPh sb="0" eb="2">
      <t>ケイトウ</t>
    </rPh>
    <rPh sb="2" eb="4">
      <t>レンケイ</t>
    </rPh>
    <rPh sb="15" eb="17">
      <t>キョウキュウ</t>
    </rPh>
    <rPh sb="17" eb="19">
      <t>デンリョク</t>
    </rPh>
    <phoneticPr fontId="2"/>
  </si>
  <si>
    <t>系統連携するグリッドへの最低供給電力
（ｋW)</t>
    <rPh sb="0" eb="2">
      <t>ケイトウ</t>
    </rPh>
    <rPh sb="2" eb="4">
      <t>レンケイ</t>
    </rPh>
    <rPh sb="12" eb="14">
      <t>サイテイ</t>
    </rPh>
    <rPh sb="14" eb="16">
      <t>キョウキュウ</t>
    </rPh>
    <rPh sb="16" eb="18">
      <t>デンリョク</t>
    </rPh>
    <phoneticPr fontId="2"/>
  </si>
  <si>
    <t>W</t>
    <phoneticPr fontId="2"/>
  </si>
  <si>
    <t>kWh</t>
    <phoneticPr fontId="2"/>
  </si>
  <si>
    <t>月間推定有効発電量
(ｋＷｈ/月）：（DW－WD+ＢＡD）*ＤＡ</t>
    <phoneticPr fontId="2"/>
  </si>
  <si>
    <t>蓄電池１台当り出力</t>
    <rPh sb="0" eb="3">
      <t>チクデンチ</t>
    </rPh>
    <rPh sb="7" eb="9">
      <t>シュツリョク</t>
    </rPh>
    <phoneticPr fontId="2"/>
  </si>
  <si>
    <t>※R3年度より追加しました</t>
    <rPh sb="3" eb="5">
      <t>ネンド</t>
    </rPh>
    <rPh sb="7" eb="9">
      <t>ツイカ</t>
    </rPh>
    <phoneticPr fontId="2"/>
  </si>
  <si>
    <t>蓄電池総出力</t>
    <rPh sb="0" eb="3">
      <t>チクデンチ</t>
    </rPh>
    <rPh sb="3" eb="4">
      <t>ソウ</t>
    </rPh>
    <rPh sb="4" eb="6">
      <t>シュツリョク</t>
    </rPh>
    <phoneticPr fontId="2"/>
  </si>
  <si>
    <t>2022年度JCM設備補助公募要領 別添　CO2排出係数一覧表</t>
    <rPh sb="4" eb="6">
      <t>ネンド</t>
    </rPh>
    <rPh sb="9" eb="11">
      <t>セツビ</t>
    </rPh>
    <rPh sb="11" eb="13">
      <t>ホジョ</t>
    </rPh>
    <rPh sb="13" eb="15">
      <t>コウボ</t>
    </rPh>
    <rPh sb="15" eb="17">
      <t>ヨウリョウ</t>
    </rPh>
    <rPh sb="18" eb="20">
      <t>ベッテン</t>
    </rPh>
    <rPh sb="24" eb="26">
      <t>ハイシュツ</t>
    </rPh>
    <rPh sb="26" eb="28">
      <t>ケイスウ</t>
    </rPh>
    <rPh sb="28" eb="30">
      <t>イチラン</t>
    </rPh>
    <rPh sb="30" eb="31">
      <t>ヒョウ</t>
    </rPh>
    <phoneticPr fontId="2"/>
  </si>
  <si>
    <t>2022年度JCM設備補助公募要領 別添　CO2排出係数一覧表</t>
    <phoneticPr fontId="2"/>
  </si>
  <si>
    <t>2023-2025JCM設備補助CO2排出削減量計算（太陽光発電+蓄電池・自家消費）：太陽光による発電量を蓄電池を利用してピークシフトする場合。※記入例</t>
    <phoneticPr fontId="2"/>
  </si>
  <si>
    <t>2023-2025JCM設備補助CO2排出削減量計算（太陽光発電+蓄電池・自家消費）：太陽光による発電量を蓄電池を利用してピークシフトする場合。</t>
    <phoneticPr fontId="2"/>
  </si>
  <si>
    <t>2023-2025JCM設備補助CO2排出削減量計算（太陽光発電+蓄電池）：全量売電（グリッドへ供給の場合）※記入例</t>
    <phoneticPr fontId="2"/>
  </si>
  <si>
    <t>2023-2025JCM設備補助CO2排出削減量計算（太陽光発電+蓄電池）：全量売電（グリッドへ供給の場合）</t>
    <phoneticPr fontId="2"/>
  </si>
  <si>
    <t>年間定期点検による停止３日を想定</t>
    <rPh sb="0" eb="2">
      <t>ネンカン</t>
    </rPh>
    <rPh sb="2" eb="4">
      <t>テイキ</t>
    </rPh>
    <rPh sb="4" eb="6">
      <t>テンケン</t>
    </rPh>
    <rPh sb="9" eb="11">
      <t>テイシ</t>
    </rPh>
    <rPh sb="12" eb="13">
      <t>ニチ</t>
    </rPh>
    <rPh sb="14" eb="16">
      <t>ソウテイ</t>
    </rPh>
    <phoneticPr fontId="2"/>
  </si>
  <si>
    <t>太陽電池モジュールの容量</t>
    <rPh sb="0" eb="2">
      <t>タイヨウ</t>
    </rPh>
    <rPh sb="2" eb="4">
      <t>デンチ</t>
    </rPh>
    <rPh sb="10" eb="12">
      <t>ヨウリョウ</t>
    </rPh>
    <phoneticPr fontId="2"/>
  </si>
  <si>
    <t>経年劣化損失
（経年劣化：法定耐用年数の中間年の数値とする）</t>
    <rPh sb="0" eb="2">
      <t>ケイネン</t>
    </rPh>
    <rPh sb="2" eb="4">
      <t>レッカ</t>
    </rPh>
    <rPh sb="4" eb="6">
      <t>ソンシツ</t>
    </rPh>
    <rPh sb="8" eb="10">
      <t>ケイネン</t>
    </rPh>
    <rPh sb="10" eb="12">
      <t>レッカ</t>
    </rPh>
    <rPh sb="13" eb="15">
      <t>ホウテイ</t>
    </rPh>
    <rPh sb="15" eb="17">
      <t>タイヨウ</t>
    </rPh>
    <rPh sb="17" eb="18">
      <t>ネン</t>
    </rPh>
    <rPh sb="18" eb="19">
      <t>カズ</t>
    </rPh>
    <rPh sb="20" eb="22">
      <t>チュウカン</t>
    </rPh>
    <rPh sb="22" eb="23">
      <t>ネン</t>
    </rPh>
    <rPh sb="24" eb="26">
      <t>スウチ</t>
    </rPh>
    <phoneticPr fontId="2"/>
  </si>
  <si>
    <r>
      <t>工場等の稼働日における</t>
    </r>
    <r>
      <rPr>
        <sz val="10"/>
        <color theme="1"/>
        <rFont val="ＭＳ Ｐゴシック"/>
        <family val="3"/>
        <charset val="128"/>
      </rPr>
      <t>昼間の</t>
    </r>
    <r>
      <rPr>
        <sz val="10"/>
        <rFont val="ＭＳ Ｐゴシック"/>
        <family val="3"/>
        <charset val="128"/>
      </rPr>
      <t>平均1日消費電力量
（ｋWh/日)</t>
    </r>
    <rPh sb="0" eb="2">
      <t>コウジョウ</t>
    </rPh>
    <rPh sb="2" eb="3">
      <t>ナド</t>
    </rPh>
    <rPh sb="4" eb="7">
      <t>カドウビ</t>
    </rPh>
    <rPh sb="11" eb="13">
      <t>ヒルマ</t>
    </rPh>
    <rPh sb="14" eb="16">
      <t>ヘイキン</t>
    </rPh>
    <rPh sb="17" eb="18">
      <t>ヒ</t>
    </rPh>
    <rPh sb="18" eb="20">
      <t>ショウヒ</t>
    </rPh>
    <rPh sb="20" eb="22">
      <t>デンリョク</t>
    </rPh>
    <rPh sb="22" eb="23">
      <t>リョウ</t>
    </rPh>
    <rPh sb="29" eb="30">
      <t>ヒ</t>
    </rPh>
    <phoneticPr fontId="2"/>
  </si>
  <si>
    <t>工場等の稼働日における昼間の平均1日消費電力量
（ｋWh/日)</t>
    <rPh sb="0" eb="2">
      <t>コウジョウ</t>
    </rPh>
    <rPh sb="2" eb="3">
      <t>ナド</t>
    </rPh>
    <rPh sb="4" eb="7">
      <t>カドウビ</t>
    </rPh>
    <rPh sb="11" eb="13">
      <t>ヒルマ</t>
    </rPh>
    <rPh sb="14" eb="16">
      <t>ヘイキン</t>
    </rPh>
    <rPh sb="17" eb="18">
      <t>ヒ</t>
    </rPh>
    <rPh sb="18" eb="20">
      <t>ショウヒ</t>
    </rPh>
    <rPh sb="20" eb="22">
      <t>デンリョク</t>
    </rPh>
    <rPh sb="22" eb="23">
      <t>リョウ</t>
    </rPh>
    <rPh sb="29" eb="30">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</si>
</sst>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00_ "/>
    <numFmt numFmtId="177" formatCode="0.00_ "/>
    <numFmt numFmtId="178" formatCode="0.0_ "/>
    <numFmt numFmtId="179" formatCode="0_ "/>
    <numFmt numFmtId="180" formatCode="#,##0_ "/>
    <numFmt numFmtId="181" formatCode="0.00_);[Red]\(0.00\)"/>
    <numFmt numFmtId="182" formatCode="0.0_);[Red]\(0.0\)"/>
    <numFmt numFmtId="183" formatCode="#,##0.0_ "/>
    <numFmt numFmtId="184" formatCode="#,##0.00_ "/>
    <numFmt numFmtId="185" formatCode="#,##0.0;[Red]\-#,##0.0"/>
    <numFmt numFmtId="186" formatCode="#,##0_);[Red]\(#,##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sz val="9"/>
      <name val="ＭＳ Ｐゴシック"/>
      <family val="3"/>
      <charset val="128"/>
    </font>
    <font>
      <b/>
      <sz val="14"/>
      <name val="ＭＳ Ｐゴシック"/>
      <family val="3"/>
      <charset val="128"/>
    </font>
    <font>
      <sz val="8"/>
      <name val="ＭＳ Ｐゴシック"/>
      <family val="3"/>
      <charset val="128"/>
    </font>
    <font>
      <sz val="11"/>
      <color rgb="FFFF0000"/>
      <name val="ＭＳ Ｐゴシック"/>
      <family val="3"/>
      <charset val="128"/>
    </font>
    <font>
      <sz val="9"/>
      <color rgb="FFFF0000"/>
      <name val="ＭＳ Ｐゴシック"/>
      <family val="3"/>
      <charset val="128"/>
    </font>
    <font>
      <sz val="10"/>
      <color rgb="FFFF0000"/>
      <name val="ＭＳ Ｐゴシック"/>
      <family val="3"/>
      <charset val="128"/>
    </font>
    <font>
      <b/>
      <sz val="11"/>
      <color rgb="FFFF0000"/>
      <name val="ＭＳ Ｐゴシック"/>
      <family val="3"/>
      <charset val="128"/>
    </font>
    <font>
      <b/>
      <sz val="10"/>
      <name val="ＭＳ Ｐゴシック"/>
      <family val="3"/>
      <charset val="128"/>
    </font>
    <font>
      <strike/>
      <sz val="11"/>
      <color rgb="FFFF0000"/>
      <name val="ＭＳ Ｐゴシック"/>
      <family val="3"/>
      <charset val="128"/>
    </font>
    <font>
      <strike/>
      <sz val="10"/>
      <color rgb="FFFF0000"/>
      <name val="ＭＳ Ｐゴシック"/>
      <family val="3"/>
      <charset val="128"/>
    </font>
    <font>
      <sz val="10"/>
      <color theme="1"/>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rgb="FFCC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5">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1" xfId="0" applyFont="1" applyBorder="1" applyAlignment="1">
      <alignment vertical="center" wrapText="1"/>
    </xf>
    <xf numFmtId="0" fontId="3" fillId="2" borderId="1" xfId="0" applyFont="1" applyFill="1" applyBorder="1">
      <alignment vertical="center"/>
    </xf>
    <xf numFmtId="0" fontId="3" fillId="0" borderId="2" xfId="0" applyFont="1" applyBorder="1" applyAlignment="1">
      <alignment horizontal="center" vertical="center"/>
    </xf>
    <xf numFmtId="0" fontId="3" fillId="0" borderId="0" xfId="0" applyFont="1" applyAlignment="1">
      <alignment vertical="center" wrapText="1"/>
    </xf>
    <xf numFmtId="0" fontId="3" fillId="0" borderId="1" xfId="0" applyFont="1" applyBorder="1">
      <alignment vertical="center"/>
    </xf>
    <xf numFmtId="0" fontId="4" fillId="0" borderId="0" xfId="0" applyFont="1">
      <alignment vertical="center"/>
    </xf>
    <xf numFmtId="177" fontId="3" fillId="2" borderId="1" xfId="0" applyNumberFormat="1" applyFont="1" applyFill="1" applyBorder="1">
      <alignment vertical="center"/>
    </xf>
    <xf numFmtId="178" fontId="3" fillId="2" borderId="1" xfId="0" applyNumberFormat="1" applyFont="1" applyFill="1" applyBorder="1">
      <alignment vertical="center"/>
    </xf>
    <xf numFmtId="0" fontId="3" fillId="0" borderId="0" xfId="0" applyFont="1" applyAlignment="1">
      <alignment horizontal="right" vertical="center"/>
    </xf>
    <xf numFmtId="177" fontId="3" fillId="0" borderId="0" xfId="0" applyNumberFormat="1" applyFont="1">
      <alignment vertical="center"/>
    </xf>
    <xf numFmtId="0" fontId="3" fillId="0" borderId="3" xfId="0" applyFont="1" applyBorder="1" applyAlignment="1">
      <alignment vertical="center" wrapText="1"/>
    </xf>
    <xf numFmtId="177" fontId="3" fillId="0" borderId="4" xfId="0" applyNumberFormat="1" applyFont="1" applyBorder="1">
      <alignment vertical="center"/>
    </xf>
    <xf numFmtId="179" fontId="3" fillId="2" borderId="1" xfId="0" applyNumberFormat="1" applyFont="1" applyFill="1" applyBorder="1">
      <alignment vertical="center"/>
    </xf>
    <xf numFmtId="179" fontId="3" fillId="3" borderId="1" xfId="0" applyNumberFormat="1" applyFont="1" applyFill="1" applyBorder="1">
      <alignment vertical="center"/>
    </xf>
    <xf numFmtId="0" fontId="3" fillId="0" borderId="4" xfId="0" applyFont="1" applyBorder="1" applyAlignment="1">
      <alignment vertical="center" wrapText="1"/>
    </xf>
    <xf numFmtId="176" fontId="3" fillId="2" borderId="1" xfId="0" applyNumberFormat="1" applyFont="1" applyFill="1" applyBorder="1">
      <alignment vertical="center"/>
    </xf>
    <xf numFmtId="180" fontId="3" fillId="3" borderId="1" xfId="0" applyNumberFormat="1" applyFont="1" applyFill="1" applyBorder="1">
      <alignment vertical="center"/>
    </xf>
    <xf numFmtId="0" fontId="0" fillId="0" borderId="0" xfId="0" applyAlignment="1">
      <alignment horizontal="right" vertical="center"/>
    </xf>
    <xf numFmtId="0" fontId="0" fillId="0" borderId="0" xfId="0" applyAlignment="1">
      <alignment vertical="center" wrapText="1"/>
    </xf>
    <xf numFmtId="0" fontId="3" fillId="0" borderId="0" xfId="0" applyFont="1" applyAlignment="1">
      <alignment horizontal="center" vertical="center" wrapText="1"/>
    </xf>
    <xf numFmtId="0" fontId="3" fillId="0" borderId="6" xfId="0" applyFont="1" applyBorder="1" applyAlignment="1">
      <alignment horizontal="center" vertical="center"/>
    </xf>
    <xf numFmtId="0" fontId="3" fillId="0" borderId="0" xfId="0" applyFont="1" applyAlignment="1">
      <alignment vertical="center" shrinkToFit="1"/>
    </xf>
    <xf numFmtId="0" fontId="9" fillId="0" borderId="0" xfId="0" applyFont="1" applyAlignment="1">
      <alignment vertical="center" wrapText="1"/>
    </xf>
    <xf numFmtId="0" fontId="5" fillId="0" borderId="0" xfId="0" applyFont="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shrinkToFit="1"/>
    </xf>
    <xf numFmtId="49" fontId="0" fillId="0" borderId="1" xfId="0" applyNumberFormat="1" applyBorder="1" applyAlignment="1">
      <alignment horizontal="right" vertical="center" shrinkToFit="1"/>
    </xf>
    <xf numFmtId="49" fontId="3" fillId="0" borderId="1" xfId="0" applyNumberFormat="1" applyFont="1" applyBorder="1" applyAlignment="1">
      <alignment horizontal="right" vertical="center"/>
    </xf>
    <xf numFmtId="49" fontId="3" fillId="0" borderId="1" xfId="0" applyNumberFormat="1" applyFont="1" applyBorder="1" applyAlignment="1">
      <alignment horizontal="left" vertical="center"/>
    </xf>
    <xf numFmtId="0" fontId="3" fillId="3" borderId="1" xfId="0" applyFont="1" applyFill="1" applyBorder="1">
      <alignment vertical="center"/>
    </xf>
    <xf numFmtId="0" fontId="3" fillId="0" borderId="1" xfId="0" applyFont="1" applyBorder="1" applyAlignment="1">
      <alignment horizontal="left" vertical="center"/>
    </xf>
    <xf numFmtId="179" fontId="3" fillId="0" borderId="0" xfId="0" applyNumberFormat="1" applyFont="1">
      <alignment vertical="center"/>
    </xf>
    <xf numFmtId="0" fontId="3" fillId="0" borderId="7" xfId="0" applyFont="1" applyBorder="1" applyAlignment="1">
      <alignment horizontal="center" vertical="center"/>
    </xf>
    <xf numFmtId="49" fontId="3" fillId="0" borderId="1" xfId="0" applyNumberFormat="1" applyFont="1" applyBorder="1" applyAlignment="1">
      <alignment horizontal="right" vertical="center" wrapText="1"/>
    </xf>
    <xf numFmtId="181" fontId="3" fillId="2" borderId="1" xfId="0" applyNumberFormat="1" applyFont="1" applyFill="1" applyBorder="1">
      <alignment vertical="center"/>
    </xf>
    <xf numFmtId="49" fontId="7" fillId="0" borderId="1" xfId="0" applyNumberFormat="1" applyFont="1" applyBorder="1" applyAlignment="1">
      <alignment horizontal="left" vertical="center" wrapText="1"/>
    </xf>
    <xf numFmtId="0" fontId="8" fillId="0" borderId="0" xfId="0" applyFont="1">
      <alignment vertical="center"/>
    </xf>
    <xf numFmtId="49" fontId="5" fillId="0" borderId="1" xfId="0" applyNumberFormat="1" applyFont="1" applyBorder="1" applyAlignment="1">
      <alignment horizontal="left" vertical="center" wrapText="1"/>
    </xf>
    <xf numFmtId="49" fontId="3" fillId="0" borderId="1" xfId="0" applyNumberFormat="1" applyFont="1" applyBorder="1" applyAlignment="1">
      <alignment horizontal="left" vertical="center" wrapText="1"/>
    </xf>
    <xf numFmtId="0" fontId="7" fillId="0" borderId="1" xfId="0" applyFont="1" applyBorder="1" applyAlignment="1">
      <alignment horizontal="left" vertical="center" wrapText="1"/>
    </xf>
    <xf numFmtId="49" fontId="3" fillId="0" borderId="1" xfId="0" applyNumberFormat="1" applyFont="1" applyBorder="1" applyAlignment="1">
      <alignment vertical="center" wrapText="1"/>
    </xf>
    <xf numFmtId="49" fontId="3" fillId="0" borderId="0" xfId="0" applyNumberFormat="1" applyFont="1">
      <alignment vertical="center"/>
    </xf>
    <xf numFmtId="183" fontId="3" fillId="3" borderId="1" xfId="0" applyNumberFormat="1" applyFont="1" applyFill="1" applyBorder="1">
      <alignment vertical="center"/>
    </xf>
    <xf numFmtId="0" fontId="10" fillId="0" borderId="0" xfId="0" applyFont="1">
      <alignment vertical="center"/>
    </xf>
    <xf numFmtId="0" fontId="3" fillId="0" borderId="2" xfId="0" applyFont="1" applyBorder="1" applyAlignment="1">
      <alignment vertical="center" wrapText="1"/>
    </xf>
    <xf numFmtId="0" fontId="7" fillId="0" borderId="2" xfId="0" applyFont="1" applyBorder="1" applyAlignment="1">
      <alignment horizontal="left" vertical="center" wrapText="1"/>
    </xf>
    <xf numFmtId="184" fontId="3" fillId="3" borderId="1" xfId="0" applyNumberFormat="1" applyFont="1" applyFill="1" applyBorder="1" applyAlignment="1">
      <alignment vertical="center" wrapText="1"/>
    </xf>
    <xf numFmtId="49" fontId="5" fillId="0" borderId="1" xfId="0" applyNumberFormat="1" applyFont="1" applyBorder="1" applyAlignment="1">
      <alignment vertical="center" wrapText="1"/>
    </xf>
    <xf numFmtId="183" fontId="3" fillId="2" borderId="2" xfId="0" applyNumberFormat="1" applyFont="1" applyFill="1" applyBorder="1">
      <alignment vertical="center"/>
    </xf>
    <xf numFmtId="183" fontId="3" fillId="2" borderId="1" xfId="0" applyNumberFormat="1" applyFont="1" applyFill="1" applyBorder="1">
      <alignment vertical="center"/>
    </xf>
    <xf numFmtId="183" fontId="3" fillId="3" borderId="1" xfId="0" applyNumberFormat="1" applyFont="1" applyFill="1" applyBorder="1" applyAlignment="1">
      <alignment vertical="center" wrapText="1"/>
    </xf>
    <xf numFmtId="49" fontId="5" fillId="0" borderId="3" xfId="0" applyNumberFormat="1" applyFont="1" applyBorder="1" applyAlignment="1">
      <alignment vertical="center" wrapText="1"/>
    </xf>
    <xf numFmtId="0" fontId="8" fillId="0" borderId="0" xfId="0" applyFont="1" applyAlignment="1">
      <alignment vertical="center" wrapText="1"/>
    </xf>
    <xf numFmtId="0" fontId="3" fillId="2" borderId="3" xfId="0" applyFont="1" applyFill="1" applyBorder="1" applyAlignment="1">
      <alignment horizontal="center" vertical="center" shrinkToFit="1"/>
    </xf>
    <xf numFmtId="0" fontId="0" fillId="2" borderId="9" xfId="0" applyFill="1" applyBorder="1" applyAlignment="1">
      <alignment horizontal="center" vertical="center" shrinkToFit="1"/>
    </xf>
    <xf numFmtId="0" fontId="3" fillId="2" borderId="1" xfId="0" applyFont="1" applyFill="1" applyBorder="1" applyAlignment="1">
      <alignment horizontal="center" vertical="center"/>
    </xf>
    <xf numFmtId="0" fontId="0" fillId="0" borderId="1" xfId="0" applyBorder="1" applyAlignment="1">
      <alignment horizontal="center" vertical="center" shrinkToFit="1"/>
    </xf>
    <xf numFmtId="40" fontId="3" fillId="3" borderId="1" xfId="1" applyNumberFormat="1" applyFont="1" applyFill="1" applyBorder="1" applyAlignment="1">
      <alignment horizontal="right" vertical="center"/>
    </xf>
    <xf numFmtId="0" fontId="5" fillId="0" borderId="1" xfId="0" applyFont="1" applyBorder="1" applyAlignment="1">
      <alignment horizontal="center" vertical="center" wrapText="1"/>
    </xf>
    <xf numFmtId="0" fontId="0" fillId="2" borderId="1" xfId="0" applyFill="1" applyBorder="1">
      <alignment vertical="center"/>
    </xf>
    <xf numFmtId="0" fontId="3" fillId="0" borderId="4" xfId="0" applyFont="1" applyBorder="1" applyAlignment="1">
      <alignment horizontal="center" vertical="center" wrapText="1"/>
    </xf>
    <xf numFmtId="38" fontId="3" fillId="3" borderId="1" xfId="1" applyFont="1" applyFill="1" applyBorder="1">
      <alignment vertical="center"/>
    </xf>
    <xf numFmtId="185" fontId="3" fillId="3" borderId="1" xfId="1" applyNumberFormat="1" applyFont="1" applyFill="1" applyBorder="1">
      <alignment vertical="center"/>
    </xf>
    <xf numFmtId="40" fontId="3" fillId="3" borderId="1" xfId="1" applyNumberFormat="1" applyFont="1" applyFill="1" applyBorder="1">
      <alignment vertical="center"/>
    </xf>
    <xf numFmtId="38" fontId="3" fillId="2" borderId="1" xfId="1" applyFont="1" applyFill="1" applyBorder="1">
      <alignment vertical="center"/>
    </xf>
    <xf numFmtId="0" fontId="11" fillId="2" borderId="1" xfId="0" applyFont="1" applyFill="1" applyBorder="1">
      <alignment vertical="center"/>
    </xf>
    <xf numFmtId="0" fontId="6" fillId="0" borderId="0" xfId="0" applyFont="1" applyAlignment="1">
      <alignment vertical="center" wrapText="1"/>
    </xf>
    <xf numFmtId="0" fontId="3" fillId="0" borderId="6" xfId="0" applyFont="1" applyBorder="1" applyAlignment="1">
      <alignment vertical="center" wrapText="1"/>
    </xf>
    <xf numFmtId="0" fontId="3" fillId="0" borderId="6" xfId="0" applyFont="1" applyBorder="1" applyAlignment="1">
      <alignment horizontal="center" vertical="center" wrapText="1"/>
    </xf>
    <xf numFmtId="49" fontId="3" fillId="0" borderId="6" xfId="0" applyNumberFormat="1" applyFont="1" applyBorder="1" applyAlignment="1">
      <alignment horizontal="left" vertical="center" wrapText="1"/>
    </xf>
    <xf numFmtId="182" fontId="3" fillId="0" borderId="6" xfId="0" applyNumberFormat="1" applyFont="1" applyBorder="1">
      <alignment vertical="center"/>
    </xf>
    <xf numFmtId="0" fontId="3" fillId="0" borderId="12" xfId="0" applyFont="1" applyBorder="1">
      <alignment vertical="center"/>
    </xf>
    <xf numFmtId="0" fontId="0" fillId="0" borderId="12" xfId="0" applyBorder="1">
      <alignment vertical="center"/>
    </xf>
    <xf numFmtId="0" fontId="8" fillId="2" borderId="1" xfId="0" applyFont="1" applyFill="1" applyBorder="1">
      <alignment vertical="center"/>
    </xf>
    <xf numFmtId="184" fontId="3" fillId="3" borderId="1" xfId="0" applyNumberFormat="1" applyFont="1" applyFill="1" applyBorder="1">
      <alignment vertical="center"/>
    </xf>
    <xf numFmtId="0" fontId="3" fillId="0" borderId="3" xfId="0" applyFont="1" applyBorder="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wrapText="1"/>
    </xf>
    <xf numFmtId="0" fontId="6" fillId="0" borderId="0" xfId="0" applyFont="1">
      <alignment vertical="center"/>
    </xf>
    <xf numFmtId="180" fontId="12" fillId="3" borderId="1" xfId="0" applyNumberFormat="1" applyFont="1" applyFill="1" applyBorder="1">
      <alignment vertical="center"/>
    </xf>
    <xf numFmtId="0" fontId="0" fillId="2" borderId="1" xfId="0" applyFill="1" applyBorder="1" applyAlignment="1">
      <alignment vertical="center" wrapText="1"/>
    </xf>
    <xf numFmtId="38" fontId="3" fillId="2" borderId="2" xfId="1" applyFont="1" applyFill="1" applyBorder="1">
      <alignment vertical="center"/>
    </xf>
    <xf numFmtId="38" fontId="3" fillId="3" borderId="1" xfId="1" applyFont="1" applyFill="1" applyBorder="1" applyAlignment="1">
      <alignment vertical="center" wrapText="1"/>
    </xf>
    <xf numFmtId="38" fontId="3" fillId="0" borderId="0" xfId="1" applyFont="1">
      <alignment vertical="center"/>
    </xf>
    <xf numFmtId="38" fontId="3" fillId="0" borderId="1" xfId="1" applyFont="1" applyFill="1" applyBorder="1">
      <alignment vertical="center"/>
    </xf>
    <xf numFmtId="40" fontId="3" fillId="2" borderId="1" xfId="1" applyNumberFormat="1" applyFont="1" applyFill="1" applyBorder="1">
      <alignment vertical="center"/>
    </xf>
    <xf numFmtId="40" fontId="3" fillId="0" borderId="0" xfId="1" applyNumberFormat="1" applyFont="1">
      <alignment vertical="center"/>
    </xf>
    <xf numFmtId="0" fontId="3" fillId="2" borderId="11" xfId="0" applyFont="1" applyFill="1" applyBorder="1" applyAlignment="1">
      <alignment horizontal="center" vertical="center"/>
    </xf>
    <xf numFmtId="0" fontId="3" fillId="2" borderId="5"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10" xfId="0" applyFont="1" applyFill="1" applyBorder="1" applyAlignment="1">
      <alignment horizontal="center" vertical="center"/>
    </xf>
    <xf numFmtId="186" fontId="3" fillId="3" borderId="1" xfId="0" applyNumberFormat="1" applyFont="1" applyFill="1" applyBorder="1">
      <alignment vertical="center"/>
    </xf>
    <xf numFmtId="186" fontId="3" fillId="2" borderId="1" xfId="0" applyNumberFormat="1" applyFont="1" applyFill="1" applyBorder="1">
      <alignment vertical="center"/>
    </xf>
    <xf numFmtId="186" fontId="3" fillId="3" borderId="1" xfId="1" applyNumberFormat="1" applyFont="1" applyFill="1" applyBorder="1" applyAlignment="1">
      <alignment horizontal="right" vertical="center"/>
    </xf>
    <xf numFmtId="186" fontId="3" fillId="2" borderId="1" xfId="1" applyNumberFormat="1" applyFont="1" applyFill="1" applyBorder="1">
      <alignment vertical="center"/>
    </xf>
    <xf numFmtId="186" fontId="3" fillId="3" borderId="1" xfId="1" applyNumberFormat="1" applyFont="1" applyFill="1" applyBorder="1">
      <alignment vertical="center"/>
    </xf>
    <xf numFmtId="0" fontId="13" fillId="0" borderId="0" xfId="0" applyFont="1">
      <alignment vertical="center"/>
    </xf>
    <xf numFmtId="0" fontId="14" fillId="0" borderId="0" xfId="0" applyFont="1">
      <alignment vertical="center"/>
    </xf>
    <xf numFmtId="179" fontId="10" fillId="2" borderId="1" xfId="0" applyNumberFormat="1" applyFont="1" applyFill="1" applyBorder="1">
      <alignment vertical="center"/>
    </xf>
    <xf numFmtId="0" fontId="3" fillId="0" borderId="2" xfId="0" applyFont="1" applyBorder="1">
      <alignment vertical="center"/>
    </xf>
    <xf numFmtId="0" fontId="3" fillId="0" borderId="10" xfId="0" applyFont="1" applyBorder="1">
      <alignment vertical="center"/>
    </xf>
    <xf numFmtId="0" fontId="3" fillId="0" borderId="8" xfId="0" applyFont="1" applyBorder="1" applyAlignment="1">
      <alignment vertical="center" shrinkToFit="1"/>
    </xf>
    <xf numFmtId="0" fontId="3" fillId="0" borderId="10" xfId="0" applyFont="1" applyBorder="1" applyAlignment="1">
      <alignment vertical="center" shrinkToFit="1"/>
    </xf>
    <xf numFmtId="0" fontId="3" fillId="0" borderId="2" xfId="0" applyFont="1" applyBorder="1" applyAlignment="1">
      <alignment horizontal="left" vertical="center" wrapText="1"/>
    </xf>
    <xf numFmtId="0" fontId="3" fillId="0" borderId="8" xfId="0" applyFont="1" applyBorder="1" applyAlignment="1">
      <alignment horizontal="left" vertical="center" wrapText="1"/>
    </xf>
    <xf numFmtId="0" fontId="3" fillId="2" borderId="3"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0" borderId="3" xfId="0" applyFont="1" applyBorder="1" applyAlignment="1">
      <alignment horizontal="center" vertical="center" shrinkToFit="1"/>
    </xf>
    <xf numFmtId="0" fontId="0" fillId="0" borderId="9" xfId="0" applyBorder="1" applyAlignment="1">
      <alignment horizontal="center" vertical="center" shrinkToFit="1"/>
    </xf>
    <xf numFmtId="0" fontId="10" fillId="2" borderId="3" xfId="0" applyFont="1" applyFill="1" applyBorder="1" applyAlignment="1">
      <alignment vertical="center" shrinkToFit="1"/>
    </xf>
    <xf numFmtId="0" fontId="8" fillId="2" borderId="4" xfId="0" applyFont="1" applyFill="1" applyBorder="1" applyAlignment="1">
      <alignment vertical="center" shrinkToFit="1"/>
    </xf>
    <xf numFmtId="0" fontId="8" fillId="2" borderId="9" xfId="0" applyFont="1" applyFill="1" applyBorder="1" applyAlignment="1">
      <alignment vertical="center" shrinkToFit="1"/>
    </xf>
    <xf numFmtId="0" fontId="3" fillId="0" borderId="10" xfId="0" applyFont="1" applyBorder="1" applyAlignment="1">
      <alignment horizontal="left" vertical="center" wrapText="1"/>
    </xf>
    <xf numFmtId="0" fontId="3" fillId="0" borderId="5" xfId="0" applyFont="1" applyBorder="1" applyAlignment="1">
      <alignment vertical="center" shrinkToFit="1"/>
    </xf>
    <xf numFmtId="0" fontId="3" fillId="0" borderId="0" xfId="0" applyFont="1" applyAlignment="1">
      <alignment vertical="center" shrinkToFit="1"/>
    </xf>
    <xf numFmtId="0" fontId="3" fillId="2" borderId="3" xfId="0" applyFont="1" applyFill="1" applyBorder="1" applyAlignment="1">
      <alignment vertical="center" wrapText="1"/>
    </xf>
    <xf numFmtId="0" fontId="0" fillId="0" borderId="4" xfId="0" applyBorder="1" applyAlignment="1">
      <alignment vertical="center" wrapText="1"/>
    </xf>
    <xf numFmtId="0" fontId="0" fillId="0" borderId="9" xfId="0" applyBorder="1" applyAlignment="1">
      <alignment vertical="center" wrapText="1"/>
    </xf>
    <xf numFmtId="0" fontId="3" fillId="2" borderId="1" xfId="0" applyFont="1" applyFill="1" applyBorder="1" applyAlignment="1">
      <alignment vertical="center" wrapText="1"/>
    </xf>
    <xf numFmtId="0" fontId="3" fillId="0" borderId="1" xfId="0" applyFont="1" applyBorder="1" applyAlignment="1">
      <alignment vertical="center" wrapText="1"/>
    </xf>
    <xf numFmtId="0" fontId="3" fillId="3" borderId="2" xfId="0" applyFont="1" applyFill="1" applyBorder="1" applyAlignment="1">
      <alignment horizontal="center" vertical="center"/>
    </xf>
    <xf numFmtId="0" fontId="3" fillId="3"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5" xfId="0" applyFont="1" applyFill="1" applyBorder="1" applyAlignment="1">
      <alignment horizontal="center" vertical="center"/>
    </xf>
    <xf numFmtId="38" fontId="3" fillId="3" borderId="3" xfId="1" applyFont="1" applyFill="1" applyBorder="1">
      <alignment vertical="center"/>
    </xf>
    <xf numFmtId="38" fontId="3" fillId="3" borderId="4" xfId="1" applyFont="1" applyFill="1" applyBorder="1">
      <alignment vertical="center"/>
    </xf>
    <xf numFmtId="38" fontId="3" fillId="3" borderId="9" xfId="1" applyFont="1" applyFill="1" applyBorder="1">
      <alignment vertical="center"/>
    </xf>
    <xf numFmtId="0" fontId="3" fillId="0" borderId="2" xfId="0" applyFont="1" applyBorder="1" applyAlignment="1">
      <alignment horizontal="left" vertical="center"/>
    </xf>
    <xf numFmtId="0" fontId="3" fillId="0" borderId="10" xfId="0" applyFont="1" applyBorder="1" applyAlignment="1">
      <alignment horizontal="left" vertical="center"/>
    </xf>
    <xf numFmtId="0" fontId="3" fillId="0" borderId="2" xfId="0" applyFont="1" applyBorder="1" applyAlignment="1">
      <alignment horizontal="left" vertical="center" shrinkToFit="1"/>
    </xf>
    <xf numFmtId="0" fontId="3" fillId="0" borderId="10" xfId="0" applyFont="1" applyBorder="1" applyAlignment="1">
      <alignment horizontal="lef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xdr:colOff>
      <xdr:row>70</xdr:row>
      <xdr:rowOff>137160</xdr:rowOff>
    </xdr:from>
    <xdr:to>
      <xdr:col>14</xdr:col>
      <xdr:colOff>268879</xdr:colOff>
      <xdr:row>123</xdr:row>
      <xdr:rowOff>65314</xdr:rowOff>
    </xdr:to>
    <xdr:grpSp>
      <xdr:nvGrpSpPr>
        <xdr:cNvPr id="3" name="グループ化 2">
          <a:extLst>
            <a:ext uri="{FF2B5EF4-FFF2-40B4-BE49-F238E27FC236}">
              <a16:creationId xmlns:a16="http://schemas.microsoft.com/office/drawing/2014/main" id="{567C7336-DA4B-4278-8B1E-6ECA386F7177}"/>
            </a:ext>
          </a:extLst>
        </xdr:cNvPr>
        <xdr:cNvGrpSpPr/>
      </xdr:nvGrpSpPr>
      <xdr:grpSpPr>
        <a:xfrm>
          <a:off x="361951" y="20330160"/>
          <a:ext cx="14423028" cy="9015004"/>
          <a:chOff x="326572" y="18915017"/>
          <a:chExt cx="12961621" cy="8582297"/>
        </a:xfrm>
      </xdr:grpSpPr>
      <xdr:grpSp>
        <xdr:nvGrpSpPr>
          <xdr:cNvPr id="2" name="グループ化 1">
            <a:extLst>
              <a:ext uri="{FF2B5EF4-FFF2-40B4-BE49-F238E27FC236}">
                <a16:creationId xmlns:a16="http://schemas.microsoft.com/office/drawing/2014/main" id="{94A162B7-0DED-4223-9E3F-9AA2C4544285}"/>
              </a:ext>
            </a:extLst>
          </xdr:cNvPr>
          <xdr:cNvGrpSpPr/>
        </xdr:nvGrpSpPr>
        <xdr:grpSpPr>
          <a:xfrm>
            <a:off x="338419" y="19513184"/>
            <a:ext cx="5180639" cy="2497729"/>
            <a:chOff x="556132" y="19099528"/>
            <a:chExt cx="5485439" cy="2247357"/>
          </a:xfrm>
        </xdr:grpSpPr>
        <xdr:pic>
          <xdr:nvPicPr>
            <xdr:cNvPr id="2766" name="図 2">
              <a:extLst>
                <a:ext uri="{FF2B5EF4-FFF2-40B4-BE49-F238E27FC236}">
                  <a16:creationId xmlns:a16="http://schemas.microsoft.com/office/drawing/2014/main" id="{97799671-DC1A-4F92-B439-87E9A43D7AD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35" r="16115"/>
            <a:stretch/>
          </xdr:blipFill>
          <xdr:spPr bwMode="auto">
            <a:xfrm>
              <a:off x="1349830" y="19099528"/>
              <a:ext cx="2982684" cy="2247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 name="線吹き出し 1 (枠付き) 3">
              <a:extLst>
                <a:ext uri="{FF2B5EF4-FFF2-40B4-BE49-F238E27FC236}">
                  <a16:creationId xmlns:a16="http://schemas.microsoft.com/office/drawing/2014/main" id="{6F894898-1091-4133-A51B-56BDB919693A}"/>
                </a:ext>
              </a:extLst>
            </xdr:cNvPr>
            <xdr:cNvSpPr/>
          </xdr:nvSpPr>
          <xdr:spPr bwMode="auto">
            <a:xfrm>
              <a:off x="3990344" y="19497402"/>
              <a:ext cx="2051227" cy="311727"/>
            </a:xfrm>
            <a:prstGeom prst="borderCallout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200"/>
                <a:t>負荷の消費電力量</a:t>
              </a:r>
            </a:p>
          </xdr:txBody>
        </xdr:sp>
        <xdr:sp macro="" textlink="">
          <xdr:nvSpPr>
            <xdr:cNvPr id="5" name="線吹き出し 1 (枠付き) 4">
              <a:extLst>
                <a:ext uri="{FF2B5EF4-FFF2-40B4-BE49-F238E27FC236}">
                  <a16:creationId xmlns:a16="http://schemas.microsoft.com/office/drawing/2014/main" id="{4A0427C9-6424-43D2-9597-22637832DB9E}"/>
                </a:ext>
              </a:extLst>
            </xdr:cNvPr>
            <xdr:cNvSpPr/>
          </xdr:nvSpPr>
          <xdr:spPr bwMode="auto">
            <a:xfrm>
              <a:off x="3700284" y="19958562"/>
              <a:ext cx="1540271" cy="296883"/>
            </a:xfrm>
            <a:prstGeom prst="borderCallout1">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200"/>
                <a:t>太陽光発電量</a:t>
              </a:r>
            </a:p>
          </xdr:txBody>
        </xdr:sp>
        <xdr:sp macro="" textlink="">
          <xdr:nvSpPr>
            <xdr:cNvPr id="6" name="線吹き出し 1 (枠付き) 5">
              <a:extLst>
                <a:ext uri="{FF2B5EF4-FFF2-40B4-BE49-F238E27FC236}">
                  <a16:creationId xmlns:a16="http://schemas.microsoft.com/office/drawing/2014/main" id="{D6B7A9D8-39B7-4379-9F38-BA2B26CDC2E0}"/>
                </a:ext>
              </a:extLst>
            </xdr:cNvPr>
            <xdr:cNvSpPr/>
          </xdr:nvSpPr>
          <xdr:spPr bwMode="auto">
            <a:xfrm>
              <a:off x="556132" y="20147082"/>
              <a:ext cx="1355143" cy="326572"/>
            </a:xfrm>
            <a:prstGeom prst="borderCallout1">
              <a:avLst>
                <a:gd name="adj1" fmla="val 46305"/>
                <a:gd name="adj2" fmla="val 100708"/>
                <a:gd name="adj3" fmla="val 57914"/>
                <a:gd name="adj4" fmla="val 165154"/>
              </a:avLst>
            </a:prstGeom>
            <a:solidFill>
              <a:srgbClr val="00B050"/>
            </a:solidFill>
            <a:ln w="254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200"/>
                <a:t>余剰電力量</a:t>
              </a:r>
            </a:p>
          </xdr:txBody>
        </xdr:sp>
      </xdr:grpSp>
      <xdr:sp macro="" textlink="">
        <xdr:nvSpPr>
          <xdr:cNvPr id="7" name="テキスト ボックス 1039">
            <a:extLst>
              <a:ext uri="{FF2B5EF4-FFF2-40B4-BE49-F238E27FC236}">
                <a16:creationId xmlns:a16="http://schemas.microsoft.com/office/drawing/2014/main" id="{A13CC4CF-CCD6-4FCB-8F04-96DB327D3780}"/>
              </a:ext>
            </a:extLst>
          </xdr:cNvPr>
          <xdr:cNvSpPr txBox="1"/>
        </xdr:nvSpPr>
        <xdr:spPr bwMode="auto">
          <a:xfrm>
            <a:off x="326572" y="18915017"/>
            <a:ext cx="5159828" cy="503599"/>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ts val="1600"/>
              </a:lnSpc>
            </a:pPr>
            <a:r>
              <a:rPr kumimoji="1" lang="ja-JP" altLang="en-US" sz="1400" b="1"/>
              <a:t>パターンＡ：昼休みに設備等が停止し、余剰となる</a:t>
            </a:r>
          </a:p>
        </xdr:txBody>
      </xdr:sp>
      <xdr:pic>
        <xdr:nvPicPr>
          <xdr:cNvPr id="2764" name="図 8">
            <a:extLst>
              <a:ext uri="{FF2B5EF4-FFF2-40B4-BE49-F238E27FC236}">
                <a16:creationId xmlns:a16="http://schemas.microsoft.com/office/drawing/2014/main" id="{5DBA1DA4-E57C-4FD3-B485-2BB83BF38B1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1777" y="22266866"/>
            <a:ext cx="3923211" cy="2547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テキスト ボックス 95">
            <a:extLst>
              <a:ext uri="{FF2B5EF4-FFF2-40B4-BE49-F238E27FC236}">
                <a16:creationId xmlns:a16="http://schemas.microsoft.com/office/drawing/2014/main" id="{120CC749-0CF2-41D4-8460-EE9489C921BD}"/>
              </a:ext>
            </a:extLst>
          </xdr:cNvPr>
          <xdr:cNvSpPr txBox="1"/>
        </xdr:nvSpPr>
        <xdr:spPr bwMode="auto">
          <a:xfrm>
            <a:off x="505071" y="22258020"/>
            <a:ext cx="4959559" cy="298415"/>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ts val="1600"/>
              </a:lnSpc>
            </a:pPr>
            <a:r>
              <a:rPr kumimoji="1" lang="ja-JP" altLang="en-US" sz="1400" b="1"/>
              <a:t>パターン</a:t>
            </a:r>
            <a:r>
              <a:rPr lang="ja-JP" altLang="en-US" sz="1400" b="1"/>
              <a:t>Ｂ</a:t>
            </a:r>
            <a:r>
              <a:rPr kumimoji="1" lang="ja-JP" altLang="en-US" sz="1400" b="1"/>
              <a:t>：昼の余剰分を夜間利用する</a:t>
            </a:r>
          </a:p>
        </xdr:txBody>
      </xdr:sp>
      <xdr:pic>
        <xdr:nvPicPr>
          <xdr:cNvPr id="2762" name="図 11">
            <a:extLst>
              <a:ext uri="{FF2B5EF4-FFF2-40B4-BE49-F238E27FC236}">
                <a16:creationId xmlns:a16="http://schemas.microsoft.com/office/drawing/2014/main" id="{90D5CD29-BAA8-4BBE-8CDE-83783208A0A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63535" y="25588647"/>
            <a:ext cx="12224658" cy="1908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テキスト ボックス 96">
            <a:extLst>
              <a:ext uri="{FF2B5EF4-FFF2-40B4-BE49-F238E27FC236}">
                <a16:creationId xmlns:a16="http://schemas.microsoft.com/office/drawing/2014/main" id="{5CF47761-C902-4F7F-B9DC-56DEA0954CCF}"/>
              </a:ext>
            </a:extLst>
          </xdr:cNvPr>
          <xdr:cNvSpPr txBox="1"/>
        </xdr:nvSpPr>
        <xdr:spPr bwMode="auto">
          <a:xfrm>
            <a:off x="582344" y="25153619"/>
            <a:ext cx="7953991" cy="325730"/>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400" b="1"/>
              <a:t>パターン</a:t>
            </a:r>
            <a:r>
              <a:rPr lang="ja-JP" altLang="en-US" sz="1400" b="1"/>
              <a:t>Ｃ</a:t>
            </a:r>
            <a:r>
              <a:rPr kumimoji="1" lang="ja-JP" altLang="en-US" sz="1400" b="1"/>
              <a:t>：休日に太陽光発電量がほぼ全量余剰となる</a:t>
            </a:r>
          </a:p>
        </xdr:txBody>
      </xdr:sp>
    </xdr:grpSp>
    <xdr:clientData/>
  </xdr:twoCellAnchor>
  <xdr:twoCellAnchor>
    <xdr:from>
      <xdr:col>10</xdr:col>
      <xdr:colOff>446315</xdr:colOff>
      <xdr:row>2</xdr:row>
      <xdr:rowOff>32657</xdr:rowOff>
    </xdr:from>
    <xdr:to>
      <xdr:col>16</xdr:col>
      <xdr:colOff>1042147</xdr:colOff>
      <xdr:row>7</xdr:row>
      <xdr:rowOff>190500</xdr:rowOff>
    </xdr:to>
    <xdr:sp macro="" textlink="">
      <xdr:nvSpPr>
        <xdr:cNvPr id="14" name="テキスト ボックス 13">
          <a:extLst>
            <a:ext uri="{FF2B5EF4-FFF2-40B4-BE49-F238E27FC236}">
              <a16:creationId xmlns:a16="http://schemas.microsoft.com/office/drawing/2014/main" id="{DF95C157-9D5E-4202-B616-1F73145CDAB1}"/>
            </a:ext>
          </a:extLst>
        </xdr:cNvPr>
        <xdr:cNvSpPr txBox="1"/>
      </xdr:nvSpPr>
      <xdr:spPr>
        <a:xfrm>
          <a:off x="11842697" y="525716"/>
          <a:ext cx="5302303" cy="12784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方位角、傾斜角が異なるモジュール設置があるケースや、自家消費する負荷対象が異なるケースは、適宜</a:t>
          </a:r>
          <a:r>
            <a:rPr kumimoji="1" lang="en-US" altLang="ja-JP" sz="1100">
              <a:solidFill>
                <a:srgbClr val="FF0000"/>
              </a:solidFill>
            </a:rPr>
            <a:t>Sheet</a:t>
          </a:r>
          <a:r>
            <a:rPr kumimoji="1" lang="ja-JP" altLang="en-US" sz="1100">
              <a:solidFill>
                <a:srgbClr val="FF0000"/>
              </a:solidFill>
            </a:rPr>
            <a:t>をコピーし、ケース毎に計算し、先頭の１</a:t>
          </a:r>
          <a:r>
            <a:rPr kumimoji="1" lang="en-US" altLang="ja-JP" sz="1100">
              <a:solidFill>
                <a:srgbClr val="FF0000"/>
              </a:solidFill>
            </a:rPr>
            <a:t>Sheet</a:t>
          </a:r>
          <a:r>
            <a:rPr kumimoji="1" lang="ja-JP" altLang="en-US" sz="1100">
              <a:solidFill>
                <a:srgbClr val="FF0000"/>
              </a:solidFill>
            </a:rPr>
            <a:t>に合計値（記号</a:t>
          </a:r>
          <a:r>
            <a:rPr kumimoji="1" lang="en-US" altLang="ja-JP" sz="1100">
              <a:solidFill>
                <a:srgbClr val="FF0000"/>
              </a:solidFill>
            </a:rPr>
            <a:t>A</a:t>
          </a:r>
          <a:r>
            <a:rPr kumimoji="1" lang="ja-JP" altLang="en-US" sz="1100">
              <a:solidFill>
                <a:srgbClr val="FF0000"/>
              </a:solidFill>
            </a:rPr>
            <a:t>～</a:t>
          </a:r>
          <a:r>
            <a:rPr kumimoji="1" lang="en-US" altLang="ja-JP" sz="1100">
              <a:solidFill>
                <a:srgbClr val="FF0000"/>
              </a:solidFill>
            </a:rPr>
            <a:t>PH</a:t>
          </a:r>
          <a:r>
            <a:rPr kumimoji="1" lang="ja-JP" altLang="en-US" sz="1100">
              <a:solidFill>
                <a:srgbClr val="FF0000"/>
              </a:solidFill>
            </a:rPr>
            <a:t>の行、記号</a:t>
          </a:r>
          <a:r>
            <a:rPr kumimoji="1" lang="en-US" altLang="ja-JP" sz="1100">
              <a:solidFill>
                <a:srgbClr val="FF0000"/>
              </a:solidFill>
            </a:rPr>
            <a:t>JC</a:t>
          </a:r>
          <a:r>
            <a:rPr kumimoji="1" lang="ja-JP" altLang="en-US" sz="1100">
              <a:solidFill>
                <a:srgbClr val="FF0000"/>
              </a:solidFill>
            </a:rPr>
            <a:t>～</a:t>
          </a:r>
          <a:r>
            <a:rPr kumimoji="1" lang="en-US" altLang="ja-JP" sz="1100">
              <a:solidFill>
                <a:srgbClr val="FF0000"/>
              </a:solidFill>
            </a:rPr>
            <a:t>Qall</a:t>
          </a:r>
          <a:r>
            <a:rPr kumimoji="1" lang="ja-JP" altLang="en-US" sz="1100">
              <a:solidFill>
                <a:srgbClr val="FF0000"/>
              </a:solidFill>
            </a:rPr>
            <a:t>の行）を記載のこと</a:t>
          </a:r>
        </a:p>
        <a:p>
          <a:r>
            <a:rPr kumimoji="1" lang="en-US" altLang="ja-JP" sz="1100">
              <a:solidFill>
                <a:srgbClr val="FF0000"/>
              </a:solidFill>
            </a:rPr>
            <a:t>※</a:t>
          </a:r>
          <a:r>
            <a:rPr kumimoji="1" lang="ja-JP" altLang="en-US" sz="1100">
              <a:solidFill>
                <a:srgbClr val="FF0000"/>
              </a:solidFill>
            </a:rPr>
            <a:t>架台が太陽光追尾型の場合は、「１軸」の場合は傾斜角の欄に「</a:t>
          </a:r>
          <a:r>
            <a:rPr kumimoji="1" lang="en-US" altLang="ja-JP" sz="1100">
              <a:solidFill>
                <a:srgbClr val="FF0000"/>
              </a:solidFill>
            </a:rPr>
            <a:t>1</a:t>
          </a:r>
          <a:r>
            <a:rPr kumimoji="1" lang="ja-JP" altLang="en-US" sz="1100">
              <a:solidFill>
                <a:srgbClr val="FF0000"/>
              </a:solidFill>
            </a:rPr>
            <a:t>軸」と、「多軸」の場合は方位角・傾斜角の欄に「多軸」と記載し、記号</a:t>
          </a:r>
          <a:r>
            <a:rPr kumimoji="1" lang="en-US" altLang="ja-JP" sz="1100">
              <a:solidFill>
                <a:srgbClr val="FF0000"/>
              </a:solidFill>
            </a:rPr>
            <a:t>AR</a:t>
          </a:r>
          <a:r>
            <a:rPr kumimoji="1" lang="ja-JP" altLang="en-US" sz="1100">
              <a:solidFill>
                <a:srgbClr val="FF0000"/>
              </a:solidFill>
            </a:rPr>
            <a:t>の</a:t>
          </a:r>
          <a:r>
            <a:rPr kumimoji="1" lang="en-US" altLang="ja-JP" sz="1100">
              <a:solidFill>
                <a:srgbClr val="FF0000"/>
              </a:solidFill>
            </a:rPr>
            <a:t>1</a:t>
          </a:r>
          <a:r>
            <a:rPr kumimoji="1" lang="ja-JP" altLang="en-US" sz="1100">
              <a:solidFill>
                <a:srgbClr val="FF0000"/>
              </a:solidFill>
            </a:rPr>
            <a:t>日平均有効日射量はその効果を反映した数値とすること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xdr:colOff>
      <xdr:row>70</xdr:row>
      <xdr:rowOff>137160</xdr:rowOff>
    </xdr:from>
    <xdr:to>
      <xdr:col>14</xdr:col>
      <xdr:colOff>268879</xdr:colOff>
      <xdr:row>123</xdr:row>
      <xdr:rowOff>65314</xdr:rowOff>
    </xdr:to>
    <xdr:grpSp>
      <xdr:nvGrpSpPr>
        <xdr:cNvPr id="2" name="グループ化 1">
          <a:extLst>
            <a:ext uri="{FF2B5EF4-FFF2-40B4-BE49-F238E27FC236}">
              <a16:creationId xmlns:a16="http://schemas.microsoft.com/office/drawing/2014/main" id="{D186EA9E-FAB1-4A39-A35B-9AB6A2E2D46E}"/>
            </a:ext>
          </a:extLst>
        </xdr:cNvPr>
        <xdr:cNvGrpSpPr/>
      </xdr:nvGrpSpPr>
      <xdr:grpSpPr>
        <a:xfrm>
          <a:off x="361951" y="20330160"/>
          <a:ext cx="14423028" cy="9015004"/>
          <a:chOff x="326572" y="18915017"/>
          <a:chExt cx="12961621" cy="8582297"/>
        </a:xfrm>
      </xdr:grpSpPr>
      <xdr:grpSp>
        <xdr:nvGrpSpPr>
          <xdr:cNvPr id="3" name="グループ化 2">
            <a:extLst>
              <a:ext uri="{FF2B5EF4-FFF2-40B4-BE49-F238E27FC236}">
                <a16:creationId xmlns:a16="http://schemas.microsoft.com/office/drawing/2014/main" id="{49C08DF6-5F80-446C-B1BA-3700611E9C83}"/>
              </a:ext>
            </a:extLst>
          </xdr:cNvPr>
          <xdr:cNvGrpSpPr/>
        </xdr:nvGrpSpPr>
        <xdr:grpSpPr>
          <a:xfrm>
            <a:off x="338419" y="19513184"/>
            <a:ext cx="5180639" cy="2497729"/>
            <a:chOff x="556132" y="19099528"/>
            <a:chExt cx="5485439" cy="2247357"/>
          </a:xfrm>
        </xdr:grpSpPr>
        <xdr:pic>
          <xdr:nvPicPr>
            <xdr:cNvPr id="9" name="図 2">
              <a:extLst>
                <a:ext uri="{FF2B5EF4-FFF2-40B4-BE49-F238E27FC236}">
                  <a16:creationId xmlns:a16="http://schemas.microsoft.com/office/drawing/2014/main" id="{8AB1E122-1519-4E6B-B8F1-3F01198D14A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35" r="16115"/>
            <a:stretch/>
          </xdr:blipFill>
          <xdr:spPr bwMode="auto">
            <a:xfrm>
              <a:off x="1349830" y="19099528"/>
              <a:ext cx="2982684" cy="2247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線吹き出し 1 (枠付き) 3">
              <a:extLst>
                <a:ext uri="{FF2B5EF4-FFF2-40B4-BE49-F238E27FC236}">
                  <a16:creationId xmlns:a16="http://schemas.microsoft.com/office/drawing/2014/main" id="{F6772FC4-5D5B-4F81-9EF3-F890D62A661C}"/>
                </a:ext>
              </a:extLst>
            </xdr:cNvPr>
            <xdr:cNvSpPr/>
          </xdr:nvSpPr>
          <xdr:spPr bwMode="auto">
            <a:xfrm>
              <a:off x="3990344" y="19497402"/>
              <a:ext cx="2051227" cy="311727"/>
            </a:xfrm>
            <a:prstGeom prst="borderCallout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200"/>
                <a:t>負荷の消費電力量</a:t>
              </a:r>
            </a:p>
          </xdr:txBody>
        </xdr:sp>
        <xdr:sp macro="" textlink="">
          <xdr:nvSpPr>
            <xdr:cNvPr id="11" name="線吹き出し 1 (枠付き) 4">
              <a:extLst>
                <a:ext uri="{FF2B5EF4-FFF2-40B4-BE49-F238E27FC236}">
                  <a16:creationId xmlns:a16="http://schemas.microsoft.com/office/drawing/2014/main" id="{60490315-026A-47C2-ADB4-488192AA0A15}"/>
                </a:ext>
              </a:extLst>
            </xdr:cNvPr>
            <xdr:cNvSpPr/>
          </xdr:nvSpPr>
          <xdr:spPr bwMode="auto">
            <a:xfrm>
              <a:off x="3700284" y="19958562"/>
              <a:ext cx="1540271" cy="296883"/>
            </a:xfrm>
            <a:prstGeom prst="borderCallout1">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200"/>
                <a:t>太陽光発電量</a:t>
              </a:r>
            </a:p>
          </xdr:txBody>
        </xdr:sp>
        <xdr:sp macro="" textlink="">
          <xdr:nvSpPr>
            <xdr:cNvPr id="12" name="線吹き出し 1 (枠付き) 5">
              <a:extLst>
                <a:ext uri="{FF2B5EF4-FFF2-40B4-BE49-F238E27FC236}">
                  <a16:creationId xmlns:a16="http://schemas.microsoft.com/office/drawing/2014/main" id="{8C35B1C2-FB8C-44AC-BC1D-AF6F79747050}"/>
                </a:ext>
              </a:extLst>
            </xdr:cNvPr>
            <xdr:cNvSpPr/>
          </xdr:nvSpPr>
          <xdr:spPr bwMode="auto">
            <a:xfrm>
              <a:off x="556132" y="20147082"/>
              <a:ext cx="1355143" cy="326572"/>
            </a:xfrm>
            <a:prstGeom prst="borderCallout1">
              <a:avLst>
                <a:gd name="adj1" fmla="val 46305"/>
                <a:gd name="adj2" fmla="val 100708"/>
                <a:gd name="adj3" fmla="val 57914"/>
                <a:gd name="adj4" fmla="val 165154"/>
              </a:avLst>
            </a:prstGeom>
            <a:solidFill>
              <a:srgbClr val="00B050"/>
            </a:solidFill>
            <a:ln w="254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200"/>
                <a:t>余剰電力量</a:t>
              </a:r>
            </a:p>
          </xdr:txBody>
        </xdr:sp>
      </xdr:grpSp>
      <xdr:sp macro="" textlink="">
        <xdr:nvSpPr>
          <xdr:cNvPr id="4" name="テキスト ボックス 1039">
            <a:extLst>
              <a:ext uri="{FF2B5EF4-FFF2-40B4-BE49-F238E27FC236}">
                <a16:creationId xmlns:a16="http://schemas.microsoft.com/office/drawing/2014/main" id="{EDDD48E1-16E8-41F9-B805-19D4EDB78AC1}"/>
              </a:ext>
            </a:extLst>
          </xdr:cNvPr>
          <xdr:cNvSpPr txBox="1"/>
        </xdr:nvSpPr>
        <xdr:spPr bwMode="auto">
          <a:xfrm>
            <a:off x="326572" y="18915017"/>
            <a:ext cx="5159828" cy="503599"/>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ts val="1600"/>
              </a:lnSpc>
            </a:pPr>
            <a:r>
              <a:rPr kumimoji="1" lang="ja-JP" altLang="en-US" sz="1400" b="1"/>
              <a:t>パターンＡ：昼休みに設備等が停止し、余剰となる</a:t>
            </a:r>
          </a:p>
        </xdr:txBody>
      </xdr:sp>
      <xdr:pic>
        <xdr:nvPicPr>
          <xdr:cNvPr id="5" name="図 8">
            <a:extLst>
              <a:ext uri="{FF2B5EF4-FFF2-40B4-BE49-F238E27FC236}">
                <a16:creationId xmlns:a16="http://schemas.microsoft.com/office/drawing/2014/main" id="{DBF6677C-2BA1-455E-A70B-1D01CBC925A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1777" y="22266866"/>
            <a:ext cx="3923211" cy="2547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テキスト ボックス 95">
            <a:extLst>
              <a:ext uri="{FF2B5EF4-FFF2-40B4-BE49-F238E27FC236}">
                <a16:creationId xmlns:a16="http://schemas.microsoft.com/office/drawing/2014/main" id="{EDF1DDC0-3B20-4984-B318-BA3953097A81}"/>
              </a:ext>
            </a:extLst>
          </xdr:cNvPr>
          <xdr:cNvSpPr txBox="1"/>
        </xdr:nvSpPr>
        <xdr:spPr bwMode="auto">
          <a:xfrm>
            <a:off x="505071" y="22258020"/>
            <a:ext cx="4959559" cy="298415"/>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ts val="1600"/>
              </a:lnSpc>
            </a:pPr>
            <a:r>
              <a:rPr kumimoji="1" lang="ja-JP" altLang="en-US" sz="1400" b="1"/>
              <a:t>パターン</a:t>
            </a:r>
            <a:r>
              <a:rPr lang="ja-JP" altLang="en-US" sz="1400" b="1"/>
              <a:t>Ｂ</a:t>
            </a:r>
            <a:r>
              <a:rPr kumimoji="1" lang="ja-JP" altLang="en-US" sz="1400" b="1"/>
              <a:t>：昼の余剰分を夜間利用する</a:t>
            </a:r>
          </a:p>
        </xdr:txBody>
      </xdr:sp>
      <xdr:pic>
        <xdr:nvPicPr>
          <xdr:cNvPr id="7" name="図 11">
            <a:extLst>
              <a:ext uri="{FF2B5EF4-FFF2-40B4-BE49-F238E27FC236}">
                <a16:creationId xmlns:a16="http://schemas.microsoft.com/office/drawing/2014/main" id="{B2B91CC6-B94A-4650-8C49-A2B65B6F1C2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63535" y="25588647"/>
            <a:ext cx="12224658" cy="1908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テキスト ボックス 96">
            <a:extLst>
              <a:ext uri="{FF2B5EF4-FFF2-40B4-BE49-F238E27FC236}">
                <a16:creationId xmlns:a16="http://schemas.microsoft.com/office/drawing/2014/main" id="{ACC74929-A522-4234-87E8-3D5ABE90A991}"/>
              </a:ext>
            </a:extLst>
          </xdr:cNvPr>
          <xdr:cNvSpPr txBox="1"/>
        </xdr:nvSpPr>
        <xdr:spPr bwMode="auto">
          <a:xfrm>
            <a:off x="582344" y="25153619"/>
            <a:ext cx="7953991" cy="325730"/>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400" b="1"/>
              <a:t>パターン</a:t>
            </a:r>
            <a:r>
              <a:rPr lang="ja-JP" altLang="en-US" sz="1400" b="1"/>
              <a:t>Ｃ</a:t>
            </a:r>
            <a:r>
              <a:rPr kumimoji="1" lang="ja-JP" altLang="en-US" sz="1400" b="1"/>
              <a:t>：休日に太陽光発電量がほぼ全量余剰となる</a:t>
            </a:r>
          </a:p>
        </xdr:txBody>
      </xdr:sp>
    </xdr:grpSp>
    <xdr:clientData/>
  </xdr:twoCellAnchor>
  <xdr:twoCellAnchor>
    <xdr:from>
      <xdr:col>11</xdr:col>
      <xdr:colOff>609600</xdr:colOff>
      <xdr:row>1</xdr:row>
      <xdr:rowOff>114300</xdr:rowOff>
    </xdr:from>
    <xdr:to>
      <xdr:col>16</xdr:col>
      <xdr:colOff>1847953</xdr:colOff>
      <xdr:row>8</xdr:row>
      <xdr:rowOff>134470</xdr:rowOff>
    </xdr:to>
    <xdr:sp macro="" textlink="">
      <xdr:nvSpPr>
        <xdr:cNvPr id="14" name="テキスト ボックス 13">
          <a:extLst>
            <a:ext uri="{FF2B5EF4-FFF2-40B4-BE49-F238E27FC236}">
              <a16:creationId xmlns:a16="http://schemas.microsoft.com/office/drawing/2014/main" id="{53CDDCAA-7A6B-4693-9102-E2886C705796}"/>
            </a:ext>
          </a:extLst>
        </xdr:cNvPr>
        <xdr:cNvSpPr txBox="1"/>
      </xdr:nvSpPr>
      <xdr:spPr>
        <a:xfrm>
          <a:off x="12790394" y="405653"/>
          <a:ext cx="5160412" cy="1264023"/>
        </a:xfrm>
        <a:prstGeom prst="rect">
          <a:avLst/>
        </a:prstGeom>
        <a:solidFill>
          <a:sysClr val="window" lastClr="FFFFFF"/>
        </a:solidFill>
        <a:ln w="19050" cmpd="sng">
          <a:solidFill>
            <a:sysClr val="window" lastClr="FFFFFF">
              <a:shade val="50000"/>
            </a:sysClr>
          </a:solidFill>
          <a:prstDash val="dash"/>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方位角、傾斜角が異なるモジュール設置があるケースや、自家消費する負荷対象が異なるケースは、適宜</a:t>
          </a:r>
          <a:r>
            <a:rPr kumimoji="1" lang="en-US" altLang="ja-JP"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Sheet</a:t>
          </a:r>
          <a:r>
            <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をコピーし、ケース毎に計算し、先頭の１</a:t>
          </a:r>
          <a:r>
            <a:rPr kumimoji="1" lang="en-US" altLang="ja-JP"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Sheet</a:t>
          </a:r>
          <a:r>
            <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に合計値（記号</a:t>
          </a:r>
          <a:r>
            <a:rPr kumimoji="1" lang="en-US" altLang="ja-JP"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a:t>
          </a:r>
          <a:r>
            <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PH</a:t>
          </a:r>
          <a:r>
            <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の行、記号</a:t>
          </a:r>
          <a:r>
            <a:rPr kumimoji="1" lang="en-US" altLang="ja-JP"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JC</a:t>
          </a:r>
          <a:r>
            <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Qall</a:t>
          </a:r>
          <a:r>
            <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の行）を記載のこと</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架台が太陽光追尾型の場合は、「１軸」の場合は傾斜角の欄に「</a:t>
          </a:r>
          <a:r>
            <a:rPr kumimoji="1" lang="en-US" altLang="ja-JP"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1</a:t>
          </a:r>
          <a:r>
            <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軸」と、「多軸」の場合は方位角・傾斜角の欄に「多軸」と記載し、記号</a:t>
          </a:r>
          <a:r>
            <a:rPr kumimoji="1" lang="en-US" altLang="ja-JP"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AR</a:t>
          </a:r>
          <a:r>
            <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の</a:t>
          </a:r>
          <a:r>
            <a:rPr kumimoji="1" lang="en-US" altLang="ja-JP"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1</a:t>
          </a:r>
          <a:r>
            <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日平均有効日射量はその効果を反映した数値とすること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446315</xdr:colOff>
      <xdr:row>2</xdr:row>
      <xdr:rowOff>32657</xdr:rowOff>
    </xdr:from>
    <xdr:to>
      <xdr:col>16</xdr:col>
      <xdr:colOff>997053</xdr:colOff>
      <xdr:row>7</xdr:row>
      <xdr:rowOff>145677</xdr:rowOff>
    </xdr:to>
    <xdr:sp macro="" textlink="">
      <xdr:nvSpPr>
        <xdr:cNvPr id="13" name="テキスト ボックス 12">
          <a:extLst>
            <a:ext uri="{FF2B5EF4-FFF2-40B4-BE49-F238E27FC236}">
              <a16:creationId xmlns:a16="http://schemas.microsoft.com/office/drawing/2014/main" id="{1753F59C-D104-4488-AFF7-7AB26B437D41}"/>
            </a:ext>
          </a:extLst>
        </xdr:cNvPr>
        <xdr:cNvSpPr txBox="1"/>
      </xdr:nvSpPr>
      <xdr:spPr>
        <a:xfrm>
          <a:off x="11842697" y="525716"/>
          <a:ext cx="5257209" cy="1233608"/>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方位角、傾斜角が異なるモジュール設置があるケースや、自家消費する負荷対象が異なるケースは、適宜</a:t>
          </a:r>
          <a:r>
            <a:rPr kumimoji="1" lang="en-US" altLang="ja-JP" sz="1100">
              <a:solidFill>
                <a:srgbClr val="FF0000"/>
              </a:solidFill>
            </a:rPr>
            <a:t>Sheet</a:t>
          </a:r>
          <a:r>
            <a:rPr kumimoji="1" lang="ja-JP" altLang="en-US" sz="1100">
              <a:solidFill>
                <a:srgbClr val="FF0000"/>
              </a:solidFill>
            </a:rPr>
            <a:t>をコピーし、ケース毎に計算し、先頭の１</a:t>
          </a:r>
          <a:r>
            <a:rPr kumimoji="1" lang="en-US" altLang="ja-JP" sz="1100">
              <a:solidFill>
                <a:srgbClr val="FF0000"/>
              </a:solidFill>
            </a:rPr>
            <a:t>Sheet</a:t>
          </a:r>
          <a:r>
            <a:rPr kumimoji="1" lang="ja-JP" altLang="en-US" sz="1100">
              <a:solidFill>
                <a:srgbClr val="FF0000"/>
              </a:solidFill>
            </a:rPr>
            <a:t>に合計値（記号</a:t>
          </a:r>
          <a:r>
            <a:rPr kumimoji="1" lang="en-US" altLang="ja-JP" sz="1100">
              <a:solidFill>
                <a:srgbClr val="FF0000"/>
              </a:solidFill>
            </a:rPr>
            <a:t>A</a:t>
          </a:r>
          <a:r>
            <a:rPr kumimoji="1" lang="ja-JP" altLang="en-US" sz="1100">
              <a:solidFill>
                <a:srgbClr val="FF0000"/>
              </a:solidFill>
            </a:rPr>
            <a:t>～</a:t>
          </a:r>
          <a:r>
            <a:rPr kumimoji="1" lang="en-US" altLang="ja-JP" sz="1100">
              <a:solidFill>
                <a:srgbClr val="FF0000"/>
              </a:solidFill>
            </a:rPr>
            <a:t>PH</a:t>
          </a:r>
          <a:r>
            <a:rPr kumimoji="1" lang="ja-JP" altLang="en-US" sz="1100">
              <a:solidFill>
                <a:srgbClr val="FF0000"/>
              </a:solidFill>
            </a:rPr>
            <a:t>の行、記号</a:t>
          </a:r>
          <a:r>
            <a:rPr kumimoji="1" lang="en-US" altLang="ja-JP" sz="1100">
              <a:solidFill>
                <a:srgbClr val="FF0000"/>
              </a:solidFill>
            </a:rPr>
            <a:t>JC</a:t>
          </a:r>
          <a:r>
            <a:rPr kumimoji="1" lang="ja-JP" altLang="en-US" sz="1100">
              <a:solidFill>
                <a:srgbClr val="FF0000"/>
              </a:solidFill>
            </a:rPr>
            <a:t>～</a:t>
          </a:r>
          <a:r>
            <a:rPr kumimoji="1" lang="en-US" altLang="ja-JP" sz="1100">
              <a:solidFill>
                <a:srgbClr val="FF0000"/>
              </a:solidFill>
            </a:rPr>
            <a:t>Qall</a:t>
          </a:r>
          <a:r>
            <a:rPr kumimoji="1" lang="ja-JP" altLang="en-US" sz="1100">
              <a:solidFill>
                <a:srgbClr val="FF0000"/>
              </a:solidFill>
            </a:rPr>
            <a:t>の行）を記載のこと</a:t>
          </a:r>
        </a:p>
        <a:p>
          <a:r>
            <a:rPr kumimoji="1" lang="en-US" altLang="ja-JP" sz="1100">
              <a:solidFill>
                <a:srgbClr val="FF0000"/>
              </a:solidFill>
            </a:rPr>
            <a:t>※</a:t>
          </a:r>
          <a:r>
            <a:rPr kumimoji="1" lang="ja-JP" altLang="en-US" sz="1100">
              <a:solidFill>
                <a:srgbClr val="FF0000"/>
              </a:solidFill>
            </a:rPr>
            <a:t>架台が太陽光追尾型の場合は、「１軸」の場合は傾斜角の欄に「</a:t>
          </a:r>
          <a:r>
            <a:rPr kumimoji="1" lang="en-US" altLang="ja-JP" sz="1100">
              <a:solidFill>
                <a:srgbClr val="FF0000"/>
              </a:solidFill>
            </a:rPr>
            <a:t>1</a:t>
          </a:r>
          <a:r>
            <a:rPr kumimoji="1" lang="ja-JP" altLang="en-US" sz="1100">
              <a:solidFill>
                <a:srgbClr val="FF0000"/>
              </a:solidFill>
            </a:rPr>
            <a:t>軸」と、「多軸」の場合は方位角・傾斜角の欄に「多軸」と記載し、記号</a:t>
          </a:r>
          <a:r>
            <a:rPr kumimoji="1" lang="en-US" altLang="ja-JP" sz="1100">
              <a:solidFill>
                <a:srgbClr val="FF0000"/>
              </a:solidFill>
            </a:rPr>
            <a:t>AR</a:t>
          </a:r>
          <a:r>
            <a:rPr kumimoji="1" lang="ja-JP" altLang="en-US" sz="1100">
              <a:solidFill>
                <a:srgbClr val="FF0000"/>
              </a:solidFill>
            </a:rPr>
            <a:t>の</a:t>
          </a:r>
          <a:r>
            <a:rPr kumimoji="1" lang="en-US" altLang="ja-JP" sz="1100">
              <a:solidFill>
                <a:srgbClr val="FF0000"/>
              </a:solidFill>
            </a:rPr>
            <a:t>1</a:t>
          </a:r>
          <a:r>
            <a:rPr kumimoji="1" lang="ja-JP" altLang="en-US" sz="1100">
              <a:solidFill>
                <a:srgbClr val="FF0000"/>
              </a:solidFill>
            </a:rPr>
            <a:t>日平均有効日射量はその効果を反映した数値とすること</a:t>
          </a:r>
        </a:p>
      </xdr:txBody>
    </xdr:sp>
    <xdr:clientData/>
  </xdr:twoCellAnchor>
  <xdr:twoCellAnchor>
    <xdr:from>
      <xdr:col>1</xdr:col>
      <xdr:colOff>0</xdr:colOff>
      <xdr:row>58</xdr:row>
      <xdr:rowOff>21772</xdr:rowOff>
    </xdr:from>
    <xdr:to>
      <xdr:col>15</xdr:col>
      <xdr:colOff>413657</xdr:colOff>
      <xdr:row>63</xdr:row>
      <xdr:rowOff>119743</xdr:rowOff>
    </xdr:to>
    <xdr:sp macro="" textlink="">
      <xdr:nvSpPr>
        <xdr:cNvPr id="14" name="テキスト ボックス 1039">
          <a:extLst>
            <a:ext uri="{FF2B5EF4-FFF2-40B4-BE49-F238E27FC236}">
              <a16:creationId xmlns:a16="http://schemas.microsoft.com/office/drawing/2014/main" id="{DBDC2D75-4A28-4E77-B012-0B873DA41721}"/>
            </a:ext>
          </a:extLst>
        </xdr:cNvPr>
        <xdr:cNvSpPr txBox="1"/>
      </xdr:nvSpPr>
      <xdr:spPr bwMode="auto">
        <a:xfrm>
          <a:off x="326571" y="16851086"/>
          <a:ext cx="13803086" cy="914400"/>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ts val="1600"/>
            </a:lnSpc>
          </a:pPr>
          <a:r>
            <a:rPr kumimoji="1" lang="ja-JP" altLang="en-US" sz="1400" b="1"/>
            <a:t>パターンＤ：</a:t>
          </a:r>
          <a:endParaRPr kumimoji="1" lang="en-US" altLang="ja-JP" sz="1400" b="1"/>
        </a:p>
        <a:p>
          <a:pPr>
            <a:lnSpc>
              <a:spcPts val="1600"/>
            </a:lnSpc>
          </a:pPr>
          <a:r>
            <a:rPr kumimoji="1" lang="ja-JP" altLang="en-US" sz="1400" b="1"/>
            <a:t>①グリッドの供給電力量に対し、太陽光発電量の割合が大きい場合</a:t>
          </a:r>
          <a:endParaRPr kumimoji="1" lang="en-US" altLang="ja-JP" sz="1400" b="1"/>
        </a:p>
        <a:p>
          <a:pPr>
            <a:lnSpc>
              <a:spcPts val="1600"/>
            </a:lnSpc>
          </a:pPr>
          <a:r>
            <a:rPr kumimoji="1" lang="ja-JP" altLang="en-US" sz="1400" b="1"/>
            <a:t>　→太陽光発電の変動がグリッド側の電力供給に影響を与えることを避け、安定化をはかるために蓄電池を設置する場合。</a:t>
          </a:r>
          <a:endParaRPr kumimoji="1" lang="en-US" altLang="ja-JP" sz="1400" b="1"/>
        </a:p>
        <a:p>
          <a:pPr>
            <a:lnSpc>
              <a:spcPts val="1600"/>
            </a:lnSpc>
          </a:pPr>
          <a:r>
            <a:rPr kumimoji="1" lang="ja-JP" altLang="en-US" sz="1400" b="1"/>
            <a:t>②夕方以降のグリッドの供給電力量のピークを、蓄電池からの供給で抑制する場合。</a:t>
          </a:r>
        </a:p>
      </xdr:txBody>
    </xdr:sp>
    <xdr:clientData/>
  </xdr:twoCellAnchor>
  <xdr:twoCellAnchor>
    <xdr:from>
      <xdr:col>1</xdr:col>
      <xdr:colOff>205740</xdr:colOff>
      <xdr:row>64</xdr:row>
      <xdr:rowOff>37124</xdr:rowOff>
    </xdr:from>
    <xdr:to>
      <xdr:col>6</xdr:col>
      <xdr:colOff>261833</xdr:colOff>
      <xdr:row>90</xdr:row>
      <xdr:rowOff>4212</xdr:rowOff>
    </xdr:to>
    <xdr:grpSp>
      <xdr:nvGrpSpPr>
        <xdr:cNvPr id="15" name="グループ化 101">
          <a:extLst>
            <a:ext uri="{FF2B5EF4-FFF2-40B4-BE49-F238E27FC236}">
              <a16:creationId xmlns:a16="http://schemas.microsoft.com/office/drawing/2014/main" id="{D6A705EC-0C7C-4CC0-9E5B-31D1FED511C8}"/>
            </a:ext>
          </a:extLst>
        </xdr:cNvPr>
        <xdr:cNvGrpSpPr>
          <a:grpSpLocks/>
        </xdr:cNvGrpSpPr>
      </xdr:nvGrpSpPr>
      <xdr:grpSpPr bwMode="auto">
        <a:xfrm>
          <a:off x="567690" y="18363224"/>
          <a:ext cx="7961843" cy="4424788"/>
          <a:chOff x="2457450" y="1360172"/>
          <a:chExt cx="8832719" cy="4614491"/>
        </a:xfrm>
      </xdr:grpSpPr>
      <xdr:grpSp>
        <xdr:nvGrpSpPr>
          <xdr:cNvPr id="16" name="グループ化 102">
            <a:extLst>
              <a:ext uri="{FF2B5EF4-FFF2-40B4-BE49-F238E27FC236}">
                <a16:creationId xmlns:a16="http://schemas.microsoft.com/office/drawing/2014/main" id="{392A1452-F6E1-4BBA-B1FD-DEF1F4333C7E}"/>
              </a:ext>
            </a:extLst>
          </xdr:cNvPr>
          <xdr:cNvGrpSpPr>
            <a:grpSpLocks/>
          </xdr:cNvGrpSpPr>
        </xdr:nvGrpSpPr>
        <xdr:grpSpPr bwMode="auto">
          <a:xfrm>
            <a:off x="2457450" y="1360172"/>
            <a:ext cx="8721090" cy="4232554"/>
            <a:chOff x="2457450" y="1360172"/>
            <a:chExt cx="8721090" cy="4232554"/>
          </a:xfrm>
        </xdr:grpSpPr>
        <xdr:cxnSp macro="">
          <xdr:nvCxnSpPr>
            <xdr:cNvPr id="24" name="直線コネクタ 23">
              <a:extLst>
                <a:ext uri="{FF2B5EF4-FFF2-40B4-BE49-F238E27FC236}">
                  <a16:creationId xmlns:a16="http://schemas.microsoft.com/office/drawing/2014/main" id="{E1E45FB7-EAAE-40D4-91DF-00AE2E453C2F}"/>
                </a:ext>
              </a:extLst>
            </xdr:cNvPr>
            <xdr:cNvCxnSpPr>
              <a:cxnSpLocks/>
            </xdr:cNvCxnSpPr>
          </xdr:nvCxnSpPr>
          <xdr:spPr>
            <a:xfrm>
              <a:off x="2522947" y="5592950"/>
              <a:ext cx="8654942"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5" name="フリーフォーム: 図形 24">
              <a:extLst>
                <a:ext uri="{FF2B5EF4-FFF2-40B4-BE49-F238E27FC236}">
                  <a16:creationId xmlns:a16="http://schemas.microsoft.com/office/drawing/2014/main" id="{15BA749D-BF65-465C-BED9-7C92CB8A88AE}"/>
                </a:ext>
              </a:extLst>
            </xdr:cNvPr>
            <xdr:cNvSpPr/>
          </xdr:nvSpPr>
          <xdr:spPr>
            <a:xfrm>
              <a:off x="3935808" y="2573172"/>
              <a:ext cx="5445596" cy="3011295"/>
            </a:xfrm>
            <a:custGeom>
              <a:avLst/>
              <a:gdLst>
                <a:gd name="connsiteX0" fmla="*/ 0 w 5452110"/>
                <a:gd name="connsiteY0" fmla="*/ 2988236 h 2999666"/>
                <a:gd name="connsiteX1" fmla="*/ 765810 w 5452110"/>
                <a:gd name="connsiteY1" fmla="*/ 2931086 h 2999666"/>
                <a:gd name="connsiteX2" fmla="*/ 1314450 w 5452110"/>
                <a:gd name="connsiteY2" fmla="*/ 2428166 h 2999666"/>
                <a:gd name="connsiteX3" fmla="*/ 1657350 w 5452110"/>
                <a:gd name="connsiteY3" fmla="*/ 1765226 h 2999666"/>
                <a:gd name="connsiteX4" fmla="*/ 1931670 w 5452110"/>
                <a:gd name="connsiteY4" fmla="*/ 1102286 h 2999666"/>
                <a:gd name="connsiteX5" fmla="*/ 2125980 w 5452110"/>
                <a:gd name="connsiteY5" fmla="*/ 382196 h 2999666"/>
                <a:gd name="connsiteX6" fmla="*/ 2537460 w 5452110"/>
                <a:gd name="connsiteY6" fmla="*/ 39296 h 2999666"/>
                <a:gd name="connsiteX7" fmla="*/ 2891790 w 5452110"/>
                <a:gd name="connsiteY7" fmla="*/ 5006 h 2999666"/>
                <a:gd name="connsiteX8" fmla="*/ 3166110 w 5452110"/>
                <a:gd name="connsiteY8" fmla="*/ 16436 h 2999666"/>
                <a:gd name="connsiteX9" fmla="*/ 3406140 w 5452110"/>
                <a:gd name="connsiteY9" fmla="*/ 119306 h 2999666"/>
                <a:gd name="connsiteX10" fmla="*/ 3589020 w 5452110"/>
                <a:gd name="connsiteY10" fmla="*/ 393626 h 2999666"/>
                <a:gd name="connsiteX11" fmla="*/ 3760470 w 5452110"/>
                <a:gd name="connsiteY11" fmla="*/ 862256 h 2999666"/>
                <a:gd name="connsiteX12" fmla="*/ 3886200 w 5452110"/>
                <a:gd name="connsiteY12" fmla="*/ 1342316 h 2999666"/>
                <a:gd name="connsiteX13" fmla="*/ 4194810 w 5452110"/>
                <a:gd name="connsiteY13" fmla="*/ 1799516 h 2999666"/>
                <a:gd name="connsiteX14" fmla="*/ 4446270 w 5452110"/>
                <a:gd name="connsiteY14" fmla="*/ 2233856 h 2999666"/>
                <a:gd name="connsiteX15" fmla="*/ 4594860 w 5452110"/>
                <a:gd name="connsiteY15" fmla="*/ 2485316 h 2999666"/>
                <a:gd name="connsiteX16" fmla="*/ 4766310 w 5452110"/>
                <a:gd name="connsiteY16" fmla="*/ 2771066 h 2999666"/>
                <a:gd name="connsiteX17" fmla="*/ 5086350 w 5452110"/>
                <a:gd name="connsiteY17" fmla="*/ 2908226 h 2999666"/>
                <a:gd name="connsiteX18" fmla="*/ 5452110 w 5452110"/>
                <a:gd name="connsiteY18" fmla="*/ 2999666 h 2999666"/>
                <a:gd name="connsiteX19" fmla="*/ 5452110 w 5452110"/>
                <a:gd name="connsiteY19" fmla="*/ 2999666 h 299966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5452110" h="2999666">
                  <a:moveTo>
                    <a:pt x="0" y="2988236"/>
                  </a:moveTo>
                  <a:lnTo>
                    <a:pt x="765810" y="2931086"/>
                  </a:lnTo>
                  <a:cubicBezTo>
                    <a:pt x="984885" y="2837741"/>
                    <a:pt x="1165860" y="2622476"/>
                    <a:pt x="1314450" y="2428166"/>
                  </a:cubicBezTo>
                  <a:cubicBezTo>
                    <a:pt x="1463040" y="2233856"/>
                    <a:pt x="1554480" y="1986206"/>
                    <a:pt x="1657350" y="1765226"/>
                  </a:cubicBezTo>
                  <a:cubicBezTo>
                    <a:pt x="1760220" y="1544246"/>
                    <a:pt x="1853565" y="1332791"/>
                    <a:pt x="1931670" y="1102286"/>
                  </a:cubicBezTo>
                  <a:cubicBezTo>
                    <a:pt x="2009775" y="871781"/>
                    <a:pt x="2025015" y="559361"/>
                    <a:pt x="2125980" y="382196"/>
                  </a:cubicBezTo>
                  <a:cubicBezTo>
                    <a:pt x="2226945" y="205031"/>
                    <a:pt x="2409825" y="102161"/>
                    <a:pt x="2537460" y="39296"/>
                  </a:cubicBezTo>
                  <a:cubicBezTo>
                    <a:pt x="2665095" y="-23569"/>
                    <a:pt x="2787015" y="8816"/>
                    <a:pt x="2891790" y="5006"/>
                  </a:cubicBezTo>
                  <a:lnTo>
                    <a:pt x="3166110" y="16436"/>
                  </a:lnTo>
                  <a:cubicBezTo>
                    <a:pt x="3251835" y="35486"/>
                    <a:pt x="3335655" y="56441"/>
                    <a:pt x="3406140" y="119306"/>
                  </a:cubicBezTo>
                  <a:cubicBezTo>
                    <a:pt x="3476625" y="182171"/>
                    <a:pt x="3529965" y="269801"/>
                    <a:pt x="3589020" y="393626"/>
                  </a:cubicBezTo>
                  <a:cubicBezTo>
                    <a:pt x="3648075" y="517451"/>
                    <a:pt x="3710940" y="704141"/>
                    <a:pt x="3760470" y="862256"/>
                  </a:cubicBezTo>
                  <a:cubicBezTo>
                    <a:pt x="3810000" y="1020371"/>
                    <a:pt x="3813810" y="1186106"/>
                    <a:pt x="3886200" y="1342316"/>
                  </a:cubicBezTo>
                  <a:cubicBezTo>
                    <a:pt x="3958590" y="1498526"/>
                    <a:pt x="4101465" y="1650926"/>
                    <a:pt x="4194810" y="1799516"/>
                  </a:cubicBezTo>
                  <a:cubicBezTo>
                    <a:pt x="4288155" y="1948106"/>
                    <a:pt x="4379595" y="2119556"/>
                    <a:pt x="4446270" y="2233856"/>
                  </a:cubicBezTo>
                  <a:cubicBezTo>
                    <a:pt x="4512945" y="2348156"/>
                    <a:pt x="4541520" y="2395781"/>
                    <a:pt x="4594860" y="2485316"/>
                  </a:cubicBezTo>
                  <a:cubicBezTo>
                    <a:pt x="4648200" y="2574851"/>
                    <a:pt x="4684395" y="2700581"/>
                    <a:pt x="4766310" y="2771066"/>
                  </a:cubicBezTo>
                  <a:cubicBezTo>
                    <a:pt x="4848225" y="2841551"/>
                    <a:pt x="4972050" y="2870126"/>
                    <a:pt x="5086350" y="2908226"/>
                  </a:cubicBezTo>
                  <a:cubicBezTo>
                    <a:pt x="5200650" y="2946326"/>
                    <a:pt x="5452110" y="2999666"/>
                    <a:pt x="5452110" y="2999666"/>
                  </a:cubicBezTo>
                  <a:lnTo>
                    <a:pt x="5452110" y="2999666"/>
                  </a:lnTo>
                </a:path>
              </a:pathLst>
            </a:cu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6" name="フリーフォーム: 図形 25">
              <a:extLst>
                <a:ext uri="{FF2B5EF4-FFF2-40B4-BE49-F238E27FC236}">
                  <a16:creationId xmlns:a16="http://schemas.microsoft.com/office/drawing/2014/main" id="{93B3BEC4-5415-4861-BAAE-7C9FB5FBB7C7}"/>
                </a:ext>
              </a:extLst>
            </xdr:cNvPr>
            <xdr:cNvSpPr/>
          </xdr:nvSpPr>
          <xdr:spPr>
            <a:xfrm>
              <a:off x="2457450" y="1360172"/>
              <a:ext cx="8580089" cy="1713469"/>
            </a:xfrm>
            <a:custGeom>
              <a:avLst/>
              <a:gdLst>
                <a:gd name="connsiteX0" fmla="*/ 0 w 8583975"/>
                <a:gd name="connsiteY0" fmla="*/ 1140410 h 1504035"/>
                <a:gd name="connsiteX1" fmla="*/ 605790 w 8583975"/>
                <a:gd name="connsiteY1" fmla="*/ 1254710 h 1504035"/>
                <a:gd name="connsiteX2" fmla="*/ 822960 w 8583975"/>
                <a:gd name="connsiteY2" fmla="*/ 1300430 h 1504035"/>
                <a:gd name="connsiteX3" fmla="*/ 1371600 w 8583975"/>
                <a:gd name="connsiteY3" fmla="*/ 1483310 h 1504035"/>
                <a:gd name="connsiteX4" fmla="*/ 1714500 w 8583975"/>
                <a:gd name="connsiteY4" fmla="*/ 1494740 h 1504035"/>
                <a:gd name="connsiteX5" fmla="*/ 2194560 w 8583975"/>
                <a:gd name="connsiteY5" fmla="*/ 1437590 h 1504035"/>
                <a:gd name="connsiteX6" fmla="*/ 2788920 w 8583975"/>
                <a:gd name="connsiteY6" fmla="*/ 854660 h 1504035"/>
                <a:gd name="connsiteX7" fmla="*/ 3474720 w 8583975"/>
                <a:gd name="connsiteY7" fmla="*/ 740360 h 1504035"/>
                <a:gd name="connsiteX8" fmla="*/ 4411980 w 8583975"/>
                <a:gd name="connsiteY8" fmla="*/ 774650 h 1504035"/>
                <a:gd name="connsiteX9" fmla="*/ 4949190 w 8583975"/>
                <a:gd name="connsiteY9" fmla="*/ 911810 h 1504035"/>
                <a:gd name="connsiteX10" fmla="*/ 5749290 w 8583975"/>
                <a:gd name="connsiteY10" fmla="*/ 1197560 h 1504035"/>
                <a:gd name="connsiteX11" fmla="*/ 6297930 w 8583975"/>
                <a:gd name="connsiteY11" fmla="*/ 1094690 h 1504035"/>
                <a:gd name="connsiteX12" fmla="*/ 6652260 w 8583975"/>
                <a:gd name="connsiteY12" fmla="*/ 443180 h 1504035"/>
                <a:gd name="connsiteX13" fmla="*/ 6915150 w 8583975"/>
                <a:gd name="connsiteY13" fmla="*/ 65990 h 1504035"/>
                <a:gd name="connsiteX14" fmla="*/ 7315200 w 8583975"/>
                <a:gd name="connsiteY14" fmla="*/ 31700 h 1504035"/>
                <a:gd name="connsiteX15" fmla="*/ 7543800 w 8583975"/>
                <a:gd name="connsiteY15" fmla="*/ 43130 h 1504035"/>
                <a:gd name="connsiteX16" fmla="*/ 8001000 w 8583975"/>
                <a:gd name="connsiteY16" fmla="*/ 557480 h 1504035"/>
                <a:gd name="connsiteX17" fmla="*/ 8126730 w 8583975"/>
                <a:gd name="connsiteY17" fmla="*/ 774650 h 1504035"/>
                <a:gd name="connsiteX18" fmla="*/ 8526780 w 8583975"/>
                <a:gd name="connsiteY18" fmla="*/ 1140410 h 1504035"/>
                <a:gd name="connsiteX19" fmla="*/ 8572500 w 8583975"/>
                <a:gd name="connsiteY19" fmla="*/ 1151840 h 150403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8583975" h="1504035">
                  <a:moveTo>
                    <a:pt x="0" y="1140410"/>
                  </a:moveTo>
                  <a:lnTo>
                    <a:pt x="605790" y="1254710"/>
                  </a:lnTo>
                  <a:cubicBezTo>
                    <a:pt x="742950" y="1281380"/>
                    <a:pt x="695325" y="1262330"/>
                    <a:pt x="822960" y="1300430"/>
                  </a:cubicBezTo>
                  <a:cubicBezTo>
                    <a:pt x="950595" y="1338530"/>
                    <a:pt x="1223010" y="1450925"/>
                    <a:pt x="1371600" y="1483310"/>
                  </a:cubicBezTo>
                  <a:cubicBezTo>
                    <a:pt x="1520190" y="1515695"/>
                    <a:pt x="1577340" y="1502360"/>
                    <a:pt x="1714500" y="1494740"/>
                  </a:cubicBezTo>
                  <a:cubicBezTo>
                    <a:pt x="1851660" y="1487120"/>
                    <a:pt x="2015490" y="1544270"/>
                    <a:pt x="2194560" y="1437590"/>
                  </a:cubicBezTo>
                  <a:cubicBezTo>
                    <a:pt x="2373630" y="1330910"/>
                    <a:pt x="2575560" y="970865"/>
                    <a:pt x="2788920" y="854660"/>
                  </a:cubicBezTo>
                  <a:cubicBezTo>
                    <a:pt x="3002280" y="738455"/>
                    <a:pt x="3204210" y="753695"/>
                    <a:pt x="3474720" y="740360"/>
                  </a:cubicBezTo>
                  <a:cubicBezTo>
                    <a:pt x="3745230" y="727025"/>
                    <a:pt x="4166235" y="746075"/>
                    <a:pt x="4411980" y="774650"/>
                  </a:cubicBezTo>
                  <a:cubicBezTo>
                    <a:pt x="4657725" y="803225"/>
                    <a:pt x="4726305" y="841325"/>
                    <a:pt x="4949190" y="911810"/>
                  </a:cubicBezTo>
                  <a:cubicBezTo>
                    <a:pt x="5172075" y="982295"/>
                    <a:pt x="5524500" y="1167080"/>
                    <a:pt x="5749290" y="1197560"/>
                  </a:cubicBezTo>
                  <a:cubicBezTo>
                    <a:pt x="5974080" y="1228040"/>
                    <a:pt x="6147435" y="1220420"/>
                    <a:pt x="6297930" y="1094690"/>
                  </a:cubicBezTo>
                  <a:cubicBezTo>
                    <a:pt x="6448425" y="968960"/>
                    <a:pt x="6549390" y="614630"/>
                    <a:pt x="6652260" y="443180"/>
                  </a:cubicBezTo>
                  <a:cubicBezTo>
                    <a:pt x="6755130" y="271730"/>
                    <a:pt x="6804660" y="134570"/>
                    <a:pt x="6915150" y="65990"/>
                  </a:cubicBezTo>
                  <a:cubicBezTo>
                    <a:pt x="7025640" y="-2590"/>
                    <a:pt x="7210425" y="35510"/>
                    <a:pt x="7315200" y="31700"/>
                  </a:cubicBezTo>
                  <a:cubicBezTo>
                    <a:pt x="7419975" y="27890"/>
                    <a:pt x="7429500" y="-44500"/>
                    <a:pt x="7543800" y="43130"/>
                  </a:cubicBezTo>
                  <a:cubicBezTo>
                    <a:pt x="7658100" y="130760"/>
                    <a:pt x="7903845" y="435560"/>
                    <a:pt x="8001000" y="557480"/>
                  </a:cubicBezTo>
                  <a:cubicBezTo>
                    <a:pt x="8098155" y="679400"/>
                    <a:pt x="8039100" y="677495"/>
                    <a:pt x="8126730" y="774650"/>
                  </a:cubicBezTo>
                  <a:cubicBezTo>
                    <a:pt x="8214360" y="871805"/>
                    <a:pt x="8452485" y="1077545"/>
                    <a:pt x="8526780" y="1140410"/>
                  </a:cubicBezTo>
                  <a:cubicBezTo>
                    <a:pt x="8601075" y="1203275"/>
                    <a:pt x="8586787" y="1177557"/>
                    <a:pt x="8572500" y="1151840"/>
                  </a:cubicBezTo>
                </a:path>
              </a:pathLst>
            </a:custGeom>
            <a:noFill/>
            <a:ln w="3175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7" name="フリーフォーム: 図形 26">
              <a:extLst>
                <a:ext uri="{FF2B5EF4-FFF2-40B4-BE49-F238E27FC236}">
                  <a16:creationId xmlns:a16="http://schemas.microsoft.com/office/drawing/2014/main" id="{420C9642-4372-4494-8D1A-110C6C9E9DAE}"/>
                </a:ext>
              </a:extLst>
            </xdr:cNvPr>
            <xdr:cNvSpPr/>
          </xdr:nvSpPr>
          <xdr:spPr>
            <a:xfrm>
              <a:off x="5984924" y="3268739"/>
              <a:ext cx="1656135" cy="8483"/>
            </a:xfrm>
            <a:custGeom>
              <a:avLst/>
              <a:gdLst>
                <a:gd name="connsiteX0" fmla="*/ 0 w 1657350"/>
                <a:gd name="connsiteY0" fmla="*/ 0 h 11430"/>
                <a:gd name="connsiteX1" fmla="*/ 1657350 w 1657350"/>
                <a:gd name="connsiteY1" fmla="*/ 11430 h 11430"/>
              </a:gdLst>
              <a:ahLst/>
              <a:cxnLst>
                <a:cxn ang="0">
                  <a:pos x="connsiteX0" y="connsiteY0"/>
                </a:cxn>
                <a:cxn ang="0">
                  <a:pos x="connsiteX1" y="connsiteY1"/>
                </a:cxn>
              </a:cxnLst>
              <a:rect l="l" t="t" r="r" b="b"/>
              <a:pathLst>
                <a:path w="1657350" h="11430">
                  <a:moveTo>
                    <a:pt x="0" y="0"/>
                  </a:moveTo>
                  <a:lnTo>
                    <a:pt x="1657350" y="11430"/>
                  </a:lnTo>
                </a:path>
              </a:pathLst>
            </a:custGeom>
            <a:no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8" name="フリーフォーム: 図形 27">
              <a:extLst>
                <a:ext uri="{FF2B5EF4-FFF2-40B4-BE49-F238E27FC236}">
                  <a16:creationId xmlns:a16="http://schemas.microsoft.com/office/drawing/2014/main" id="{7F6E37B2-7BD1-45A0-97DD-6977ADF244F8}"/>
                </a:ext>
              </a:extLst>
            </xdr:cNvPr>
            <xdr:cNvSpPr/>
          </xdr:nvSpPr>
          <xdr:spPr>
            <a:xfrm>
              <a:off x="8829359" y="4812558"/>
              <a:ext cx="1815199" cy="780392"/>
            </a:xfrm>
            <a:custGeom>
              <a:avLst/>
              <a:gdLst>
                <a:gd name="connsiteX0" fmla="*/ 0 w 1805940"/>
                <a:gd name="connsiteY0" fmla="*/ 773430 h 773430"/>
                <a:gd name="connsiteX1" fmla="*/ 137160 w 1805940"/>
                <a:gd name="connsiteY1" fmla="*/ 53340 h 773430"/>
                <a:gd name="connsiteX2" fmla="*/ 148590 w 1805940"/>
                <a:gd name="connsiteY2" fmla="*/ 53340 h 773430"/>
                <a:gd name="connsiteX3" fmla="*/ 480060 w 1805940"/>
                <a:gd name="connsiteY3" fmla="*/ 64770 h 773430"/>
                <a:gd name="connsiteX4" fmla="*/ 1565910 w 1805940"/>
                <a:gd name="connsiteY4" fmla="*/ 76200 h 773430"/>
                <a:gd name="connsiteX5" fmla="*/ 1565910 w 1805940"/>
                <a:gd name="connsiteY5" fmla="*/ 110490 h 773430"/>
                <a:gd name="connsiteX6" fmla="*/ 1600200 w 1805940"/>
                <a:gd name="connsiteY6" fmla="*/ 99060 h 773430"/>
                <a:gd name="connsiteX7" fmla="*/ 1805940 w 1805940"/>
                <a:gd name="connsiteY7" fmla="*/ 773430 h 77343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805940" h="773430">
                  <a:moveTo>
                    <a:pt x="0" y="773430"/>
                  </a:moveTo>
                  <a:cubicBezTo>
                    <a:pt x="56197" y="473392"/>
                    <a:pt x="112395" y="173355"/>
                    <a:pt x="137160" y="53340"/>
                  </a:cubicBezTo>
                  <a:cubicBezTo>
                    <a:pt x="161925" y="-66675"/>
                    <a:pt x="148590" y="53340"/>
                    <a:pt x="148590" y="53340"/>
                  </a:cubicBezTo>
                  <a:lnTo>
                    <a:pt x="480060" y="64770"/>
                  </a:lnTo>
                  <a:lnTo>
                    <a:pt x="1565910" y="76200"/>
                  </a:lnTo>
                  <a:cubicBezTo>
                    <a:pt x="1746885" y="83820"/>
                    <a:pt x="1560195" y="106680"/>
                    <a:pt x="1565910" y="110490"/>
                  </a:cubicBezTo>
                  <a:cubicBezTo>
                    <a:pt x="1571625" y="114300"/>
                    <a:pt x="1560195" y="-11430"/>
                    <a:pt x="1600200" y="99060"/>
                  </a:cubicBezTo>
                  <a:cubicBezTo>
                    <a:pt x="1640205" y="209550"/>
                    <a:pt x="1723072" y="491490"/>
                    <a:pt x="1805940" y="773430"/>
                  </a:cubicBezTo>
                </a:path>
              </a:pathLst>
            </a:custGeom>
            <a:noFill/>
            <a:ln w="317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xnSp macro="">
          <xdr:nvCxnSpPr>
            <xdr:cNvPr id="29" name="直線コネクタ 28">
              <a:extLst>
                <a:ext uri="{FF2B5EF4-FFF2-40B4-BE49-F238E27FC236}">
                  <a16:creationId xmlns:a16="http://schemas.microsoft.com/office/drawing/2014/main" id="{6A5CB8A3-58B8-4047-AF64-C922E3CC2494}"/>
                </a:ext>
              </a:extLst>
            </xdr:cNvPr>
            <xdr:cNvCxnSpPr/>
          </xdr:nvCxnSpPr>
          <xdr:spPr>
            <a:xfrm flipH="1">
              <a:off x="6097204" y="2742823"/>
              <a:ext cx="261987" cy="525916"/>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30" name="直線コネクタ 29">
              <a:extLst>
                <a:ext uri="{FF2B5EF4-FFF2-40B4-BE49-F238E27FC236}">
                  <a16:creationId xmlns:a16="http://schemas.microsoft.com/office/drawing/2014/main" id="{1DCF6E3A-8361-4D7E-896E-F91B051B3FD5}"/>
                </a:ext>
              </a:extLst>
            </xdr:cNvPr>
            <xdr:cNvCxnSpPr/>
          </xdr:nvCxnSpPr>
          <xdr:spPr>
            <a:xfrm flipH="1">
              <a:off x="6303051" y="2573172"/>
              <a:ext cx="318128" cy="687084"/>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31" name="直線コネクタ 30">
              <a:extLst>
                <a:ext uri="{FF2B5EF4-FFF2-40B4-BE49-F238E27FC236}">
                  <a16:creationId xmlns:a16="http://schemas.microsoft.com/office/drawing/2014/main" id="{F7E57BDB-59D7-4CD5-A869-282B86D6C593}"/>
                </a:ext>
              </a:extLst>
            </xdr:cNvPr>
            <xdr:cNvCxnSpPr>
              <a:stCxn id="25" idx="7"/>
            </xdr:cNvCxnSpPr>
          </xdr:nvCxnSpPr>
          <xdr:spPr>
            <a:xfrm flipH="1">
              <a:off x="6518255" y="2581655"/>
              <a:ext cx="308771" cy="678602"/>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32" name="直線コネクタ 31">
              <a:extLst>
                <a:ext uri="{FF2B5EF4-FFF2-40B4-BE49-F238E27FC236}">
                  <a16:creationId xmlns:a16="http://schemas.microsoft.com/office/drawing/2014/main" id="{8CF465AF-B6AA-49FD-BCB6-3BC0E063EF02}"/>
                </a:ext>
              </a:extLst>
            </xdr:cNvPr>
            <xdr:cNvCxnSpPr/>
          </xdr:nvCxnSpPr>
          <xdr:spPr>
            <a:xfrm flipH="1">
              <a:off x="6696033" y="2615585"/>
              <a:ext cx="308771" cy="687084"/>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33" name="直線コネクタ 32">
              <a:extLst>
                <a:ext uri="{FF2B5EF4-FFF2-40B4-BE49-F238E27FC236}">
                  <a16:creationId xmlns:a16="http://schemas.microsoft.com/office/drawing/2014/main" id="{CCDDBEE9-2406-422B-8A65-7F46F6790149}"/>
                </a:ext>
              </a:extLst>
            </xdr:cNvPr>
            <xdr:cNvCxnSpPr/>
          </xdr:nvCxnSpPr>
          <xdr:spPr>
            <a:xfrm flipH="1">
              <a:off x="6892523" y="2607103"/>
              <a:ext cx="308771" cy="670119"/>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34" name="直線コネクタ 33">
              <a:extLst>
                <a:ext uri="{FF2B5EF4-FFF2-40B4-BE49-F238E27FC236}">
                  <a16:creationId xmlns:a16="http://schemas.microsoft.com/office/drawing/2014/main" id="{4C428310-E2AB-4F16-B993-D739A0014638}"/>
                </a:ext>
              </a:extLst>
            </xdr:cNvPr>
            <xdr:cNvCxnSpPr>
              <a:cxnSpLocks/>
              <a:stCxn id="25" idx="9"/>
            </xdr:cNvCxnSpPr>
          </xdr:nvCxnSpPr>
          <xdr:spPr>
            <a:xfrm flipH="1">
              <a:off x="7098370" y="2700410"/>
              <a:ext cx="243274" cy="568329"/>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35" name="直線コネクタ 34">
              <a:extLst>
                <a:ext uri="{FF2B5EF4-FFF2-40B4-BE49-F238E27FC236}">
                  <a16:creationId xmlns:a16="http://schemas.microsoft.com/office/drawing/2014/main" id="{2831987E-4EE7-4212-BF85-4EFDF38E6F25}"/>
                </a:ext>
              </a:extLst>
            </xdr:cNvPr>
            <xdr:cNvCxnSpPr>
              <a:cxnSpLocks/>
            </xdr:cNvCxnSpPr>
          </xdr:nvCxnSpPr>
          <xdr:spPr>
            <a:xfrm flipH="1">
              <a:off x="7276148" y="2861578"/>
              <a:ext cx="177777" cy="415644"/>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36" name="直線コネクタ 35">
              <a:extLst>
                <a:ext uri="{FF2B5EF4-FFF2-40B4-BE49-F238E27FC236}">
                  <a16:creationId xmlns:a16="http://schemas.microsoft.com/office/drawing/2014/main" id="{5C8091CB-FB60-41DA-91A2-A602CD5625B8}"/>
                </a:ext>
              </a:extLst>
            </xdr:cNvPr>
            <xdr:cNvCxnSpPr>
              <a:cxnSpLocks/>
            </xdr:cNvCxnSpPr>
          </xdr:nvCxnSpPr>
          <xdr:spPr>
            <a:xfrm flipH="1">
              <a:off x="7453925" y="3022746"/>
              <a:ext cx="102924" cy="279923"/>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37" name="直線コネクタ 36">
              <a:extLst>
                <a:ext uri="{FF2B5EF4-FFF2-40B4-BE49-F238E27FC236}">
                  <a16:creationId xmlns:a16="http://schemas.microsoft.com/office/drawing/2014/main" id="{5C658C63-275A-4DCD-BDEA-F152A5B990D4}"/>
                </a:ext>
              </a:extLst>
            </xdr:cNvPr>
            <xdr:cNvCxnSpPr/>
          </xdr:nvCxnSpPr>
          <xdr:spPr>
            <a:xfrm flipH="1">
              <a:off x="8922926" y="4914348"/>
              <a:ext cx="271344" cy="373231"/>
            </a:xfrm>
            <a:prstGeom prst="line">
              <a:avLst/>
            </a:prstGeom>
            <a:ln w="31750">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38" name="直線コネクタ 37">
              <a:extLst>
                <a:ext uri="{FF2B5EF4-FFF2-40B4-BE49-F238E27FC236}">
                  <a16:creationId xmlns:a16="http://schemas.microsoft.com/office/drawing/2014/main" id="{1440D936-4146-4296-B3EF-7E2D08403B78}"/>
                </a:ext>
              </a:extLst>
            </xdr:cNvPr>
            <xdr:cNvCxnSpPr>
              <a:cxnSpLocks/>
            </xdr:cNvCxnSpPr>
          </xdr:nvCxnSpPr>
          <xdr:spPr>
            <a:xfrm flipH="1">
              <a:off x="8922926" y="4914348"/>
              <a:ext cx="458478" cy="670119"/>
            </a:xfrm>
            <a:prstGeom prst="line">
              <a:avLst/>
            </a:prstGeom>
            <a:ln w="31750">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E7CA2A76-11BA-467A-9105-F08912B41389}"/>
                </a:ext>
              </a:extLst>
            </xdr:cNvPr>
            <xdr:cNvCxnSpPr>
              <a:cxnSpLocks/>
            </xdr:cNvCxnSpPr>
          </xdr:nvCxnSpPr>
          <xdr:spPr>
            <a:xfrm flipH="1">
              <a:off x="9156843" y="4914348"/>
              <a:ext cx="458478" cy="670119"/>
            </a:xfrm>
            <a:prstGeom prst="line">
              <a:avLst/>
            </a:prstGeom>
            <a:ln w="31750">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40" name="直線コネクタ 39">
              <a:extLst>
                <a:ext uri="{FF2B5EF4-FFF2-40B4-BE49-F238E27FC236}">
                  <a16:creationId xmlns:a16="http://schemas.microsoft.com/office/drawing/2014/main" id="{6A5DDD34-297A-4CA8-88DF-87B74CDF809D}"/>
                </a:ext>
              </a:extLst>
            </xdr:cNvPr>
            <xdr:cNvCxnSpPr>
              <a:cxnSpLocks/>
            </xdr:cNvCxnSpPr>
          </xdr:nvCxnSpPr>
          <xdr:spPr>
            <a:xfrm flipH="1">
              <a:off x="9362690" y="4914348"/>
              <a:ext cx="458478" cy="670119"/>
            </a:xfrm>
            <a:prstGeom prst="line">
              <a:avLst/>
            </a:prstGeom>
            <a:ln w="31750">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209314B9-562D-4F88-82B8-BE4B93B7B1A2}"/>
                </a:ext>
              </a:extLst>
            </xdr:cNvPr>
            <xdr:cNvCxnSpPr>
              <a:cxnSpLocks/>
            </xdr:cNvCxnSpPr>
          </xdr:nvCxnSpPr>
          <xdr:spPr>
            <a:xfrm flipH="1">
              <a:off x="9577894" y="4914348"/>
              <a:ext cx="458478" cy="670119"/>
            </a:xfrm>
            <a:prstGeom prst="line">
              <a:avLst/>
            </a:prstGeom>
            <a:ln w="31750">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42" name="直線コネクタ 41">
              <a:extLst>
                <a:ext uri="{FF2B5EF4-FFF2-40B4-BE49-F238E27FC236}">
                  <a16:creationId xmlns:a16="http://schemas.microsoft.com/office/drawing/2014/main" id="{06F28E45-44D4-4AFE-B78D-599018F86727}"/>
                </a:ext>
              </a:extLst>
            </xdr:cNvPr>
            <xdr:cNvCxnSpPr>
              <a:cxnSpLocks/>
            </xdr:cNvCxnSpPr>
          </xdr:nvCxnSpPr>
          <xdr:spPr>
            <a:xfrm flipH="1">
              <a:off x="9793098" y="4914348"/>
              <a:ext cx="458478" cy="670119"/>
            </a:xfrm>
            <a:prstGeom prst="line">
              <a:avLst/>
            </a:prstGeom>
            <a:ln w="31750">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43" name="直線コネクタ 42">
              <a:extLst>
                <a:ext uri="{FF2B5EF4-FFF2-40B4-BE49-F238E27FC236}">
                  <a16:creationId xmlns:a16="http://schemas.microsoft.com/office/drawing/2014/main" id="{282EB298-4DDB-4406-948F-D2A114D3A18C}"/>
                </a:ext>
              </a:extLst>
            </xdr:cNvPr>
            <xdr:cNvCxnSpPr>
              <a:cxnSpLocks/>
            </xdr:cNvCxnSpPr>
          </xdr:nvCxnSpPr>
          <xdr:spPr>
            <a:xfrm flipH="1">
              <a:off x="9989589" y="4914348"/>
              <a:ext cx="458478" cy="670119"/>
            </a:xfrm>
            <a:prstGeom prst="line">
              <a:avLst/>
            </a:prstGeom>
            <a:ln w="31750">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44" name="直線コネクタ 43">
              <a:extLst>
                <a:ext uri="{FF2B5EF4-FFF2-40B4-BE49-F238E27FC236}">
                  <a16:creationId xmlns:a16="http://schemas.microsoft.com/office/drawing/2014/main" id="{060CC65C-BDD1-4EF7-923F-15EA627693FE}"/>
                </a:ext>
              </a:extLst>
            </xdr:cNvPr>
            <xdr:cNvCxnSpPr>
              <a:cxnSpLocks/>
            </xdr:cNvCxnSpPr>
          </xdr:nvCxnSpPr>
          <xdr:spPr>
            <a:xfrm flipH="1">
              <a:off x="10167366" y="5117929"/>
              <a:ext cx="346198" cy="475021"/>
            </a:xfrm>
            <a:prstGeom prst="line">
              <a:avLst/>
            </a:prstGeom>
            <a:ln w="31750">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45" name="直線コネクタ 44">
              <a:extLst>
                <a:ext uri="{FF2B5EF4-FFF2-40B4-BE49-F238E27FC236}">
                  <a16:creationId xmlns:a16="http://schemas.microsoft.com/office/drawing/2014/main" id="{180D4F9C-BBF7-480F-B71B-5D3B3F5C21B8}"/>
                </a:ext>
              </a:extLst>
            </xdr:cNvPr>
            <xdr:cNvCxnSpPr>
              <a:cxnSpLocks/>
            </xdr:cNvCxnSpPr>
          </xdr:nvCxnSpPr>
          <xdr:spPr>
            <a:xfrm flipH="1">
              <a:off x="10363857" y="5321509"/>
              <a:ext cx="196491" cy="271441"/>
            </a:xfrm>
            <a:prstGeom prst="line">
              <a:avLst/>
            </a:prstGeom>
            <a:ln w="31750">
              <a:solidFill>
                <a:srgbClr val="00B050"/>
              </a:solidFill>
            </a:ln>
          </xdr:spPr>
          <xdr:style>
            <a:lnRef idx="1">
              <a:schemeClr val="accent1"/>
            </a:lnRef>
            <a:fillRef idx="0">
              <a:schemeClr val="accent1"/>
            </a:fillRef>
            <a:effectRef idx="0">
              <a:schemeClr val="accent1"/>
            </a:effectRef>
            <a:fontRef idx="minor">
              <a:schemeClr val="tx1"/>
            </a:fontRef>
          </xdr:style>
        </xdr:cxnSp>
        <xdr:sp macro="" textlink="">
          <xdr:nvSpPr>
            <xdr:cNvPr id="46" name="矢印: 右 45">
              <a:extLst>
                <a:ext uri="{FF2B5EF4-FFF2-40B4-BE49-F238E27FC236}">
                  <a16:creationId xmlns:a16="http://schemas.microsoft.com/office/drawing/2014/main" id="{8A7E1569-DFF1-4EAA-A378-E6F08C506A85}"/>
                </a:ext>
              </a:extLst>
            </xdr:cNvPr>
            <xdr:cNvSpPr/>
          </xdr:nvSpPr>
          <xdr:spPr>
            <a:xfrm rot="2589991">
              <a:off x="7790766" y="3684383"/>
              <a:ext cx="1459644" cy="525916"/>
            </a:xfrm>
            <a:prstGeom prst="rightArrow">
              <a:avLst/>
            </a:prstGeom>
            <a:pattFill prst="wdUpDiag">
              <a:fgClr>
                <a:srgbClr val="00B050"/>
              </a:fgClr>
              <a:bgClr>
                <a:schemeClr val="bg1"/>
              </a:bgClr>
            </a:pattFill>
            <a:ln w="317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17" name="線吹き出し 1 (枠付き) 4">
            <a:extLst>
              <a:ext uri="{FF2B5EF4-FFF2-40B4-BE49-F238E27FC236}">
                <a16:creationId xmlns:a16="http://schemas.microsoft.com/office/drawing/2014/main" id="{6287568D-9CD2-440B-9EBC-503270333DC2}"/>
              </a:ext>
            </a:extLst>
          </xdr:cNvPr>
          <xdr:cNvSpPr/>
        </xdr:nvSpPr>
        <xdr:spPr bwMode="auto">
          <a:xfrm>
            <a:off x="3168559" y="3429907"/>
            <a:ext cx="1740345" cy="508951"/>
          </a:xfrm>
          <a:prstGeom prst="borderCallout1">
            <a:avLst>
              <a:gd name="adj1" fmla="val 53125"/>
              <a:gd name="adj2" fmla="val 100195"/>
              <a:gd name="adj3" fmla="val 167383"/>
              <a:gd name="adj4" fmla="val 140492"/>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600"/>
              <a:t>太陽光発電量</a:t>
            </a:r>
          </a:p>
        </xdr:txBody>
      </xdr:sp>
      <xdr:sp macro="" textlink="">
        <xdr:nvSpPr>
          <xdr:cNvPr id="18" name="線吹き出し 1 (枠付き) 5">
            <a:extLst>
              <a:ext uri="{FF2B5EF4-FFF2-40B4-BE49-F238E27FC236}">
                <a16:creationId xmlns:a16="http://schemas.microsoft.com/office/drawing/2014/main" id="{594C56A7-3A31-4885-8BD8-B2CFE03F0ABF}"/>
              </a:ext>
            </a:extLst>
          </xdr:cNvPr>
          <xdr:cNvSpPr/>
        </xdr:nvSpPr>
        <xdr:spPr bwMode="auto">
          <a:xfrm>
            <a:off x="8642225" y="3175431"/>
            <a:ext cx="1263154" cy="466539"/>
          </a:xfrm>
          <a:prstGeom prst="borderCallout1">
            <a:avLst>
              <a:gd name="adj1" fmla="val 54638"/>
              <a:gd name="adj2" fmla="val 149"/>
              <a:gd name="adj3" fmla="val -71530"/>
              <a:gd name="adj4" fmla="val -103662"/>
            </a:avLst>
          </a:prstGeom>
          <a:solidFill>
            <a:srgbClr val="00B050"/>
          </a:solidFill>
          <a:ln w="254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600"/>
              <a:t>蓄電力量</a:t>
            </a:r>
          </a:p>
        </xdr:txBody>
      </xdr:sp>
      <xdr:sp macro="" textlink="">
        <xdr:nvSpPr>
          <xdr:cNvPr id="19" name="線吹き出し 1 (枠付き) 5">
            <a:extLst>
              <a:ext uri="{FF2B5EF4-FFF2-40B4-BE49-F238E27FC236}">
                <a16:creationId xmlns:a16="http://schemas.microsoft.com/office/drawing/2014/main" id="{52F9D887-7095-4DB8-885F-3BA36B96F104}"/>
              </a:ext>
            </a:extLst>
          </xdr:cNvPr>
          <xdr:cNvSpPr/>
        </xdr:nvSpPr>
        <xdr:spPr bwMode="auto">
          <a:xfrm>
            <a:off x="9634034" y="3938858"/>
            <a:ext cx="1656135" cy="466539"/>
          </a:xfrm>
          <a:prstGeom prst="borderCallout1">
            <a:avLst>
              <a:gd name="adj1" fmla="val 54638"/>
              <a:gd name="adj2" fmla="val 149"/>
              <a:gd name="adj3" fmla="val 195811"/>
              <a:gd name="adj4" fmla="val -30325"/>
            </a:avLst>
          </a:prstGeom>
          <a:solidFill>
            <a:srgbClr val="00B050"/>
          </a:solidFill>
          <a:ln w="254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lnSpc>
                <a:spcPts val="1600"/>
              </a:lnSpc>
            </a:pPr>
            <a:r>
              <a:rPr lang="ja-JP" altLang="en-US" sz="1600"/>
              <a:t>蓄電池からの供給</a:t>
            </a:r>
            <a:r>
              <a:rPr kumimoji="1" lang="ja-JP" altLang="en-US" sz="1600"/>
              <a:t>電力</a:t>
            </a:r>
          </a:p>
        </xdr:txBody>
      </xdr:sp>
      <xdr:sp macro="" textlink="">
        <xdr:nvSpPr>
          <xdr:cNvPr id="20" name="線吹き出し 1 (枠付き) 3">
            <a:extLst>
              <a:ext uri="{FF2B5EF4-FFF2-40B4-BE49-F238E27FC236}">
                <a16:creationId xmlns:a16="http://schemas.microsoft.com/office/drawing/2014/main" id="{734E4232-E93E-4198-83F2-4166B375F3BC}"/>
              </a:ext>
            </a:extLst>
          </xdr:cNvPr>
          <xdr:cNvSpPr/>
        </xdr:nvSpPr>
        <xdr:spPr bwMode="auto">
          <a:xfrm>
            <a:off x="2813004" y="1504375"/>
            <a:ext cx="2114613" cy="517434"/>
          </a:xfrm>
          <a:prstGeom prst="borderCallout1">
            <a:avLst>
              <a:gd name="adj1" fmla="val 48429"/>
              <a:gd name="adj2" fmla="val 100001"/>
              <a:gd name="adj3" fmla="val 131618"/>
              <a:gd name="adj4" fmla="val 12505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lnSpc>
                <a:spcPts val="1700"/>
              </a:lnSpc>
            </a:pPr>
            <a:r>
              <a:rPr kumimoji="1" lang="ja-JP" altLang="en-US" sz="1600"/>
              <a:t>負荷（グリッド）</a:t>
            </a:r>
            <a:endParaRPr kumimoji="1" lang="en-US" altLang="ja-JP" sz="1600"/>
          </a:p>
          <a:p>
            <a:pPr algn="ctr">
              <a:lnSpc>
                <a:spcPts val="1600"/>
              </a:lnSpc>
            </a:pPr>
            <a:r>
              <a:rPr kumimoji="1" lang="ja-JP" altLang="en-US" sz="1600"/>
              <a:t>供給電力量</a:t>
            </a:r>
          </a:p>
        </xdr:txBody>
      </xdr:sp>
      <xdr:sp macro="" textlink="">
        <xdr:nvSpPr>
          <xdr:cNvPr id="21" name="テキスト ボックス 65">
            <a:extLst>
              <a:ext uri="{FF2B5EF4-FFF2-40B4-BE49-F238E27FC236}">
                <a16:creationId xmlns:a16="http://schemas.microsoft.com/office/drawing/2014/main" id="{A4CBD9AA-9D60-4465-BC0D-B3C648EE5DE5}"/>
              </a:ext>
            </a:extLst>
          </xdr:cNvPr>
          <xdr:cNvSpPr txBox="1"/>
        </xdr:nvSpPr>
        <xdr:spPr>
          <a:xfrm>
            <a:off x="4113585" y="5635362"/>
            <a:ext cx="467835" cy="3223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2000" b="1"/>
              <a:t>朝</a:t>
            </a:r>
          </a:p>
        </xdr:txBody>
      </xdr:sp>
      <xdr:sp macro="" textlink="">
        <xdr:nvSpPr>
          <xdr:cNvPr id="22" name="テキスト ボックス 65">
            <a:extLst>
              <a:ext uri="{FF2B5EF4-FFF2-40B4-BE49-F238E27FC236}">
                <a16:creationId xmlns:a16="http://schemas.microsoft.com/office/drawing/2014/main" id="{B2E0FED8-7FA5-48CD-822D-1BC5C7214C02}"/>
              </a:ext>
            </a:extLst>
          </xdr:cNvPr>
          <xdr:cNvSpPr txBox="1"/>
        </xdr:nvSpPr>
        <xdr:spPr>
          <a:xfrm>
            <a:off x="6508898" y="5635362"/>
            <a:ext cx="477191" cy="3223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lang="ja-JP" altLang="en-US" sz="2000" b="1"/>
              <a:t>昼</a:t>
            </a:r>
            <a:endParaRPr kumimoji="1" lang="ja-JP" altLang="en-US" sz="2000" b="1"/>
          </a:p>
        </xdr:txBody>
      </xdr:sp>
      <xdr:sp macro="" textlink="">
        <xdr:nvSpPr>
          <xdr:cNvPr id="23" name="テキスト ボックス 65">
            <a:extLst>
              <a:ext uri="{FF2B5EF4-FFF2-40B4-BE49-F238E27FC236}">
                <a16:creationId xmlns:a16="http://schemas.microsoft.com/office/drawing/2014/main" id="{01A9F6E9-0C71-45ED-AC6D-1266623DC65A}"/>
              </a:ext>
            </a:extLst>
          </xdr:cNvPr>
          <xdr:cNvSpPr txBox="1"/>
        </xdr:nvSpPr>
        <xdr:spPr>
          <a:xfrm>
            <a:off x="8810645" y="5660810"/>
            <a:ext cx="467835" cy="3138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lang="ja-JP" altLang="en-US" sz="2000" b="1"/>
              <a:t>夕</a:t>
            </a:r>
            <a:endParaRPr kumimoji="1" lang="ja-JP" altLang="en-US" sz="2000" b="1"/>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58</xdr:row>
      <xdr:rowOff>21772</xdr:rowOff>
    </xdr:from>
    <xdr:to>
      <xdr:col>15</xdr:col>
      <xdr:colOff>413657</xdr:colOff>
      <xdr:row>63</xdr:row>
      <xdr:rowOff>119743</xdr:rowOff>
    </xdr:to>
    <xdr:sp macro="" textlink="">
      <xdr:nvSpPr>
        <xdr:cNvPr id="3" name="テキスト ボックス 1039">
          <a:extLst>
            <a:ext uri="{FF2B5EF4-FFF2-40B4-BE49-F238E27FC236}">
              <a16:creationId xmlns:a16="http://schemas.microsoft.com/office/drawing/2014/main" id="{A48890D0-FFBC-4C73-BD63-A72645775ACA}"/>
            </a:ext>
          </a:extLst>
        </xdr:cNvPr>
        <xdr:cNvSpPr txBox="1"/>
      </xdr:nvSpPr>
      <xdr:spPr bwMode="auto">
        <a:xfrm>
          <a:off x="327660" y="16861972"/>
          <a:ext cx="13840097" cy="936171"/>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ts val="1600"/>
            </a:lnSpc>
          </a:pPr>
          <a:r>
            <a:rPr kumimoji="1" lang="ja-JP" altLang="en-US" sz="1400" b="1"/>
            <a:t>パターンＤ：</a:t>
          </a:r>
          <a:endParaRPr kumimoji="1" lang="en-US" altLang="ja-JP" sz="1400" b="1"/>
        </a:p>
        <a:p>
          <a:pPr>
            <a:lnSpc>
              <a:spcPts val="1600"/>
            </a:lnSpc>
          </a:pPr>
          <a:r>
            <a:rPr kumimoji="1" lang="ja-JP" altLang="en-US" sz="1400" b="1"/>
            <a:t>①グリッドの供給電力量に対し、太陽光発電量の割合が大きい場合</a:t>
          </a:r>
          <a:endParaRPr kumimoji="1" lang="en-US" altLang="ja-JP" sz="1400" b="1"/>
        </a:p>
        <a:p>
          <a:pPr>
            <a:lnSpc>
              <a:spcPts val="1600"/>
            </a:lnSpc>
          </a:pPr>
          <a:r>
            <a:rPr kumimoji="1" lang="ja-JP" altLang="en-US" sz="1400" b="1"/>
            <a:t>　→太陽光発電の変動がグリッド側の電力供給に影響を与えることを避け、安定化をはかるために蓄電池を設置する場合。</a:t>
          </a:r>
          <a:endParaRPr kumimoji="1" lang="en-US" altLang="ja-JP" sz="1400" b="1"/>
        </a:p>
        <a:p>
          <a:pPr>
            <a:lnSpc>
              <a:spcPts val="1600"/>
            </a:lnSpc>
          </a:pPr>
          <a:r>
            <a:rPr kumimoji="1" lang="ja-JP" altLang="en-US" sz="1400" b="1"/>
            <a:t>②夕方以降のグリッドの供給電力量のピークを、蓄電池からの供給で抑制する場合。</a:t>
          </a:r>
        </a:p>
      </xdr:txBody>
    </xdr:sp>
    <xdr:clientData/>
  </xdr:twoCellAnchor>
  <xdr:twoCellAnchor>
    <xdr:from>
      <xdr:col>1</xdr:col>
      <xdr:colOff>205740</xdr:colOff>
      <xdr:row>64</xdr:row>
      <xdr:rowOff>37124</xdr:rowOff>
    </xdr:from>
    <xdr:to>
      <xdr:col>6</xdr:col>
      <xdr:colOff>261833</xdr:colOff>
      <xdr:row>90</xdr:row>
      <xdr:rowOff>4212</xdr:rowOff>
    </xdr:to>
    <xdr:grpSp>
      <xdr:nvGrpSpPr>
        <xdr:cNvPr id="4" name="グループ化 101">
          <a:extLst>
            <a:ext uri="{FF2B5EF4-FFF2-40B4-BE49-F238E27FC236}">
              <a16:creationId xmlns:a16="http://schemas.microsoft.com/office/drawing/2014/main" id="{DF8A524F-0CA9-4788-B3E0-0F352F9B3E2D}"/>
            </a:ext>
          </a:extLst>
        </xdr:cNvPr>
        <xdr:cNvGrpSpPr>
          <a:grpSpLocks/>
        </xdr:cNvGrpSpPr>
      </xdr:nvGrpSpPr>
      <xdr:grpSpPr bwMode="auto">
        <a:xfrm>
          <a:off x="567690" y="18363224"/>
          <a:ext cx="7961843" cy="4424788"/>
          <a:chOff x="2457450" y="1360172"/>
          <a:chExt cx="8832719" cy="4614491"/>
        </a:xfrm>
      </xdr:grpSpPr>
      <xdr:grpSp>
        <xdr:nvGrpSpPr>
          <xdr:cNvPr id="5" name="グループ化 102">
            <a:extLst>
              <a:ext uri="{FF2B5EF4-FFF2-40B4-BE49-F238E27FC236}">
                <a16:creationId xmlns:a16="http://schemas.microsoft.com/office/drawing/2014/main" id="{55BEFA6E-F9AB-4D78-B0E2-CEFCF13CE8F0}"/>
              </a:ext>
            </a:extLst>
          </xdr:cNvPr>
          <xdr:cNvGrpSpPr>
            <a:grpSpLocks/>
          </xdr:cNvGrpSpPr>
        </xdr:nvGrpSpPr>
        <xdr:grpSpPr bwMode="auto">
          <a:xfrm>
            <a:off x="2457450" y="1360172"/>
            <a:ext cx="8721090" cy="4232554"/>
            <a:chOff x="2457450" y="1360172"/>
            <a:chExt cx="8721090" cy="4232554"/>
          </a:xfrm>
        </xdr:grpSpPr>
        <xdr:cxnSp macro="">
          <xdr:nvCxnSpPr>
            <xdr:cNvPr id="13" name="直線コネクタ 12">
              <a:extLst>
                <a:ext uri="{FF2B5EF4-FFF2-40B4-BE49-F238E27FC236}">
                  <a16:creationId xmlns:a16="http://schemas.microsoft.com/office/drawing/2014/main" id="{6448519E-F454-436B-A2C0-345E0075BC4B}"/>
                </a:ext>
              </a:extLst>
            </xdr:cNvPr>
            <xdr:cNvCxnSpPr>
              <a:cxnSpLocks/>
            </xdr:cNvCxnSpPr>
          </xdr:nvCxnSpPr>
          <xdr:spPr>
            <a:xfrm>
              <a:off x="2522947" y="5592950"/>
              <a:ext cx="8654942"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4" name="フリーフォーム: 図形 13">
              <a:extLst>
                <a:ext uri="{FF2B5EF4-FFF2-40B4-BE49-F238E27FC236}">
                  <a16:creationId xmlns:a16="http://schemas.microsoft.com/office/drawing/2014/main" id="{04D63BD5-17BC-4231-8026-1EA46671185A}"/>
                </a:ext>
              </a:extLst>
            </xdr:cNvPr>
            <xdr:cNvSpPr/>
          </xdr:nvSpPr>
          <xdr:spPr>
            <a:xfrm>
              <a:off x="3935808" y="2573172"/>
              <a:ext cx="5445596" cy="3011295"/>
            </a:xfrm>
            <a:custGeom>
              <a:avLst/>
              <a:gdLst>
                <a:gd name="connsiteX0" fmla="*/ 0 w 5452110"/>
                <a:gd name="connsiteY0" fmla="*/ 2988236 h 2999666"/>
                <a:gd name="connsiteX1" fmla="*/ 765810 w 5452110"/>
                <a:gd name="connsiteY1" fmla="*/ 2931086 h 2999666"/>
                <a:gd name="connsiteX2" fmla="*/ 1314450 w 5452110"/>
                <a:gd name="connsiteY2" fmla="*/ 2428166 h 2999666"/>
                <a:gd name="connsiteX3" fmla="*/ 1657350 w 5452110"/>
                <a:gd name="connsiteY3" fmla="*/ 1765226 h 2999666"/>
                <a:gd name="connsiteX4" fmla="*/ 1931670 w 5452110"/>
                <a:gd name="connsiteY4" fmla="*/ 1102286 h 2999666"/>
                <a:gd name="connsiteX5" fmla="*/ 2125980 w 5452110"/>
                <a:gd name="connsiteY5" fmla="*/ 382196 h 2999666"/>
                <a:gd name="connsiteX6" fmla="*/ 2537460 w 5452110"/>
                <a:gd name="connsiteY6" fmla="*/ 39296 h 2999666"/>
                <a:gd name="connsiteX7" fmla="*/ 2891790 w 5452110"/>
                <a:gd name="connsiteY7" fmla="*/ 5006 h 2999666"/>
                <a:gd name="connsiteX8" fmla="*/ 3166110 w 5452110"/>
                <a:gd name="connsiteY8" fmla="*/ 16436 h 2999666"/>
                <a:gd name="connsiteX9" fmla="*/ 3406140 w 5452110"/>
                <a:gd name="connsiteY9" fmla="*/ 119306 h 2999666"/>
                <a:gd name="connsiteX10" fmla="*/ 3589020 w 5452110"/>
                <a:gd name="connsiteY10" fmla="*/ 393626 h 2999666"/>
                <a:gd name="connsiteX11" fmla="*/ 3760470 w 5452110"/>
                <a:gd name="connsiteY11" fmla="*/ 862256 h 2999666"/>
                <a:gd name="connsiteX12" fmla="*/ 3886200 w 5452110"/>
                <a:gd name="connsiteY12" fmla="*/ 1342316 h 2999666"/>
                <a:gd name="connsiteX13" fmla="*/ 4194810 w 5452110"/>
                <a:gd name="connsiteY13" fmla="*/ 1799516 h 2999666"/>
                <a:gd name="connsiteX14" fmla="*/ 4446270 w 5452110"/>
                <a:gd name="connsiteY14" fmla="*/ 2233856 h 2999666"/>
                <a:gd name="connsiteX15" fmla="*/ 4594860 w 5452110"/>
                <a:gd name="connsiteY15" fmla="*/ 2485316 h 2999666"/>
                <a:gd name="connsiteX16" fmla="*/ 4766310 w 5452110"/>
                <a:gd name="connsiteY16" fmla="*/ 2771066 h 2999666"/>
                <a:gd name="connsiteX17" fmla="*/ 5086350 w 5452110"/>
                <a:gd name="connsiteY17" fmla="*/ 2908226 h 2999666"/>
                <a:gd name="connsiteX18" fmla="*/ 5452110 w 5452110"/>
                <a:gd name="connsiteY18" fmla="*/ 2999666 h 2999666"/>
                <a:gd name="connsiteX19" fmla="*/ 5452110 w 5452110"/>
                <a:gd name="connsiteY19" fmla="*/ 2999666 h 299966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5452110" h="2999666">
                  <a:moveTo>
                    <a:pt x="0" y="2988236"/>
                  </a:moveTo>
                  <a:lnTo>
                    <a:pt x="765810" y="2931086"/>
                  </a:lnTo>
                  <a:cubicBezTo>
                    <a:pt x="984885" y="2837741"/>
                    <a:pt x="1165860" y="2622476"/>
                    <a:pt x="1314450" y="2428166"/>
                  </a:cubicBezTo>
                  <a:cubicBezTo>
                    <a:pt x="1463040" y="2233856"/>
                    <a:pt x="1554480" y="1986206"/>
                    <a:pt x="1657350" y="1765226"/>
                  </a:cubicBezTo>
                  <a:cubicBezTo>
                    <a:pt x="1760220" y="1544246"/>
                    <a:pt x="1853565" y="1332791"/>
                    <a:pt x="1931670" y="1102286"/>
                  </a:cubicBezTo>
                  <a:cubicBezTo>
                    <a:pt x="2009775" y="871781"/>
                    <a:pt x="2025015" y="559361"/>
                    <a:pt x="2125980" y="382196"/>
                  </a:cubicBezTo>
                  <a:cubicBezTo>
                    <a:pt x="2226945" y="205031"/>
                    <a:pt x="2409825" y="102161"/>
                    <a:pt x="2537460" y="39296"/>
                  </a:cubicBezTo>
                  <a:cubicBezTo>
                    <a:pt x="2665095" y="-23569"/>
                    <a:pt x="2787015" y="8816"/>
                    <a:pt x="2891790" y="5006"/>
                  </a:cubicBezTo>
                  <a:lnTo>
                    <a:pt x="3166110" y="16436"/>
                  </a:lnTo>
                  <a:cubicBezTo>
                    <a:pt x="3251835" y="35486"/>
                    <a:pt x="3335655" y="56441"/>
                    <a:pt x="3406140" y="119306"/>
                  </a:cubicBezTo>
                  <a:cubicBezTo>
                    <a:pt x="3476625" y="182171"/>
                    <a:pt x="3529965" y="269801"/>
                    <a:pt x="3589020" y="393626"/>
                  </a:cubicBezTo>
                  <a:cubicBezTo>
                    <a:pt x="3648075" y="517451"/>
                    <a:pt x="3710940" y="704141"/>
                    <a:pt x="3760470" y="862256"/>
                  </a:cubicBezTo>
                  <a:cubicBezTo>
                    <a:pt x="3810000" y="1020371"/>
                    <a:pt x="3813810" y="1186106"/>
                    <a:pt x="3886200" y="1342316"/>
                  </a:cubicBezTo>
                  <a:cubicBezTo>
                    <a:pt x="3958590" y="1498526"/>
                    <a:pt x="4101465" y="1650926"/>
                    <a:pt x="4194810" y="1799516"/>
                  </a:cubicBezTo>
                  <a:cubicBezTo>
                    <a:pt x="4288155" y="1948106"/>
                    <a:pt x="4379595" y="2119556"/>
                    <a:pt x="4446270" y="2233856"/>
                  </a:cubicBezTo>
                  <a:cubicBezTo>
                    <a:pt x="4512945" y="2348156"/>
                    <a:pt x="4541520" y="2395781"/>
                    <a:pt x="4594860" y="2485316"/>
                  </a:cubicBezTo>
                  <a:cubicBezTo>
                    <a:pt x="4648200" y="2574851"/>
                    <a:pt x="4684395" y="2700581"/>
                    <a:pt x="4766310" y="2771066"/>
                  </a:cubicBezTo>
                  <a:cubicBezTo>
                    <a:pt x="4848225" y="2841551"/>
                    <a:pt x="4972050" y="2870126"/>
                    <a:pt x="5086350" y="2908226"/>
                  </a:cubicBezTo>
                  <a:cubicBezTo>
                    <a:pt x="5200650" y="2946326"/>
                    <a:pt x="5452110" y="2999666"/>
                    <a:pt x="5452110" y="2999666"/>
                  </a:cubicBezTo>
                  <a:lnTo>
                    <a:pt x="5452110" y="2999666"/>
                  </a:lnTo>
                </a:path>
              </a:pathLst>
            </a:cu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5" name="フリーフォーム: 図形 14">
              <a:extLst>
                <a:ext uri="{FF2B5EF4-FFF2-40B4-BE49-F238E27FC236}">
                  <a16:creationId xmlns:a16="http://schemas.microsoft.com/office/drawing/2014/main" id="{3F6D6EC8-913C-4255-856E-48FE89739328}"/>
                </a:ext>
              </a:extLst>
            </xdr:cNvPr>
            <xdr:cNvSpPr/>
          </xdr:nvSpPr>
          <xdr:spPr>
            <a:xfrm>
              <a:off x="2457450" y="1360172"/>
              <a:ext cx="8580089" cy="1713469"/>
            </a:xfrm>
            <a:custGeom>
              <a:avLst/>
              <a:gdLst>
                <a:gd name="connsiteX0" fmla="*/ 0 w 8583975"/>
                <a:gd name="connsiteY0" fmla="*/ 1140410 h 1504035"/>
                <a:gd name="connsiteX1" fmla="*/ 605790 w 8583975"/>
                <a:gd name="connsiteY1" fmla="*/ 1254710 h 1504035"/>
                <a:gd name="connsiteX2" fmla="*/ 822960 w 8583975"/>
                <a:gd name="connsiteY2" fmla="*/ 1300430 h 1504035"/>
                <a:gd name="connsiteX3" fmla="*/ 1371600 w 8583975"/>
                <a:gd name="connsiteY3" fmla="*/ 1483310 h 1504035"/>
                <a:gd name="connsiteX4" fmla="*/ 1714500 w 8583975"/>
                <a:gd name="connsiteY4" fmla="*/ 1494740 h 1504035"/>
                <a:gd name="connsiteX5" fmla="*/ 2194560 w 8583975"/>
                <a:gd name="connsiteY5" fmla="*/ 1437590 h 1504035"/>
                <a:gd name="connsiteX6" fmla="*/ 2788920 w 8583975"/>
                <a:gd name="connsiteY6" fmla="*/ 854660 h 1504035"/>
                <a:gd name="connsiteX7" fmla="*/ 3474720 w 8583975"/>
                <a:gd name="connsiteY7" fmla="*/ 740360 h 1504035"/>
                <a:gd name="connsiteX8" fmla="*/ 4411980 w 8583975"/>
                <a:gd name="connsiteY8" fmla="*/ 774650 h 1504035"/>
                <a:gd name="connsiteX9" fmla="*/ 4949190 w 8583975"/>
                <a:gd name="connsiteY9" fmla="*/ 911810 h 1504035"/>
                <a:gd name="connsiteX10" fmla="*/ 5749290 w 8583975"/>
                <a:gd name="connsiteY10" fmla="*/ 1197560 h 1504035"/>
                <a:gd name="connsiteX11" fmla="*/ 6297930 w 8583975"/>
                <a:gd name="connsiteY11" fmla="*/ 1094690 h 1504035"/>
                <a:gd name="connsiteX12" fmla="*/ 6652260 w 8583975"/>
                <a:gd name="connsiteY12" fmla="*/ 443180 h 1504035"/>
                <a:gd name="connsiteX13" fmla="*/ 6915150 w 8583975"/>
                <a:gd name="connsiteY13" fmla="*/ 65990 h 1504035"/>
                <a:gd name="connsiteX14" fmla="*/ 7315200 w 8583975"/>
                <a:gd name="connsiteY14" fmla="*/ 31700 h 1504035"/>
                <a:gd name="connsiteX15" fmla="*/ 7543800 w 8583975"/>
                <a:gd name="connsiteY15" fmla="*/ 43130 h 1504035"/>
                <a:gd name="connsiteX16" fmla="*/ 8001000 w 8583975"/>
                <a:gd name="connsiteY16" fmla="*/ 557480 h 1504035"/>
                <a:gd name="connsiteX17" fmla="*/ 8126730 w 8583975"/>
                <a:gd name="connsiteY17" fmla="*/ 774650 h 1504035"/>
                <a:gd name="connsiteX18" fmla="*/ 8526780 w 8583975"/>
                <a:gd name="connsiteY18" fmla="*/ 1140410 h 1504035"/>
                <a:gd name="connsiteX19" fmla="*/ 8572500 w 8583975"/>
                <a:gd name="connsiteY19" fmla="*/ 1151840 h 150403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8583975" h="1504035">
                  <a:moveTo>
                    <a:pt x="0" y="1140410"/>
                  </a:moveTo>
                  <a:lnTo>
                    <a:pt x="605790" y="1254710"/>
                  </a:lnTo>
                  <a:cubicBezTo>
                    <a:pt x="742950" y="1281380"/>
                    <a:pt x="695325" y="1262330"/>
                    <a:pt x="822960" y="1300430"/>
                  </a:cubicBezTo>
                  <a:cubicBezTo>
                    <a:pt x="950595" y="1338530"/>
                    <a:pt x="1223010" y="1450925"/>
                    <a:pt x="1371600" y="1483310"/>
                  </a:cubicBezTo>
                  <a:cubicBezTo>
                    <a:pt x="1520190" y="1515695"/>
                    <a:pt x="1577340" y="1502360"/>
                    <a:pt x="1714500" y="1494740"/>
                  </a:cubicBezTo>
                  <a:cubicBezTo>
                    <a:pt x="1851660" y="1487120"/>
                    <a:pt x="2015490" y="1544270"/>
                    <a:pt x="2194560" y="1437590"/>
                  </a:cubicBezTo>
                  <a:cubicBezTo>
                    <a:pt x="2373630" y="1330910"/>
                    <a:pt x="2575560" y="970865"/>
                    <a:pt x="2788920" y="854660"/>
                  </a:cubicBezTo>
                  <a:cubicBezTo>
                    <a:pt x="3002280" y="738455"/>
                    <a:pt x="3204210" y="753695"/>
                    <a:pt x="3474720" y="740360"/>
                  </a:cubicBezTo>
                  <a:cubicBezTo>
                    <a:pt x="3745230" y="727025"/>
                    <a:pt x="4166235" y="746075"/>
                    <a:pt x="4411980" y="774650"/>
                  </a:cubicBezTo>
                  <a:cubicBezTo>
                    <a:pt x="4657725" y="803225"/>
                    <a:pt x="4726305" y="841325"/>
                    <a:pt x="4949190" y="911810"/>
                  </a:cubicBezTo>
                  <a:cubicBezTo>
                    <a:pt x="5172075" y="982295"/>
                    <a:pt x="5524500" y="1167080"/>
                    <a:pt x="5749290" y="1197560"/>
                  </a:cubicBezTo>
                  <a:cubicBezTo>
                    <a:pt x="5974080" y="1228040"/>
                    <a:pt x="6147435" y="1220420"/>
                    <a:pt x="6297930" y="1094690"/>
                  </a:cubicBezTo>
                  <a:cubicBezTo>
                    <a:pt x="6448425" y="968960"/>
                    <a:pt x="6549390" y="614630"/>
                    <a:pt x="6652260" y="443180"/>
                  </a:cubicBezTo>
                  <a:cubicBezTo>
                    <a:pt x="6755130" y="271730"/>
                    <a:pt x="6804660" y="134570"/>
                    <a:pt x="6915150" y="65990"/>
                  </a:cubicBezTo>
                  <a:cubicBezTo>
                    <a:pt x="7025640" y="-2590"/>
                    <a:pt x="7210425" y="35510"/>
                    <a:pt x="7315200" y="31700"/>
                  </a:cubicBezTo>
                  <a:cubicBezTo>
                    <a:pt x="7419975" y="27890"/>
                    <a:pt x="7429500" y="-44500"/>
                    <a:pt x="7543800" y="43130"/>
                  </a:cubicBezTo>
                  <a:cubicBezTo>
                    <a:pt x="7658100" y="130760"/>
                    <a:pt x="7903845" y="435560"/>
                    <a:pt x="8001000" y="557480"/>
                  </a:cubicBezTo>
                  <a:cubicBezTo>
                    <a:pt x="8098155" y="679400"/>
                    <a:pt x="8039100" y="677495"/>
                    <a:pt x="8126730" y="774650"/>
                  </a:cubicBezTo>
                  <a:cubicBezTo>
                    <a:pt x="8214360" y="871805"/>
                    <a:pt x="8452485" y="1077545"/>
                    <a:pt x="8526780" y="1140410"/>
                  </a:cubicBezTo>
                  <a:cubicBezTo>
                    <a:pt x="8601075" y="1203275"/>
                    <a:pt x="8586787" y="1177557"/>
                    <a:pt x="8572500" y="1151840"/>
                  </a:cubicBezTo>
                </a:path>
              </a:pathLst>
            </a:custGeom>
            <a:noFill/>
            <a:ln w="3175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6" name="フリーフォーム: 図形 15">
              <a:extLst>
                <a:ext uri="{FF2B5EF4-FFF2-40B4-BE49-F238E27FC236}">
                  <a16:creationId xmlns:a16="http://schemas.microsoft.com/office/drawing/2014/main" id="{DDFACA74-71FB-4A2A-9AB8-8AF5CB6377C9}"/>
                </a:ext>
              </a:extLst>
            </xdr:cNvPr>
            <xdr:cNvSpPr/>
          </xdr:nvSpPr>
          <xdr:spPr>
            <a:xfrm>
              <a:off x="5984924" y="3268739"/>
              <a:ext cx="1656135" cy="8483"/>
            </a:xfrm>
            <a:custGeom>
              <a:avLst/>
              <a:gdLst>
                <a:gd name="connsiteX0" fmla="*/ 0 w 1657350"/>
                <a:gd name="connsiteY0" fmla="*/ 0 h 11430"/>
                <a:gd name="connsiteX1" fmla="*/ 1657350 w 1657350"/>
                <a:gd name="connsiteY1" fmla="*/ 11430 h 11430"/>
              </a:gdLst>
              <a:ahLst/>
              <a:cxnLst>
                <a:cxn ang="0">
                  <a:pos x="connsiteX0" y="connsiteY0"/>
                </a:cxn>
                <a:cxn ang="0">
                  <a:pos x="connsiteX1" y="connsiteY1"/>
                </a:cxn>
              </a:cxnLst>
              <a:rect l="l" t="t" r="r" b="b"/>
              <a:pathLst>
                <a:path w="1657350" h="11430">
                  <a:moveTo>
                    <a:pt x="0" y="0"/>
                  </a:moveTo>
                  <a:lnTo>
                    <a:pt x="1657350" y="11430"/>
                  </a:lnTo>
                </a:path>
              </a:pathLst>
            </a:custGeom>
            <a:no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7" name="フリーフォーム: 図形 16">
              <a:extLst>
                <a:ext uri="{FF2B5EF4-FFF2-40B4-BE49-F238E27FC236}">
                  <a16:creationId xmlns:a16="http://schemas.microsoft.com/office/drawing/2014/main" id="{33F8A885-FD8B-40D7-A993-622173AFED3F}"/>
                </a:ext>
              </a:extLst>
            </xdr:cNvPr>
            <xdr:cNvSpPr/>
          </xdr:nvSpPr>
          <xdr:spPr>
            <a:xfrm>
              <a:off x="8829359" y="4812558"/>
              <a:ext cx="1815199" cy="780392"/>
            </a:xfrm>
            <a:custGeom>
              <a:avLst/>
              <a:gdLst>
                <a:gd name="connsiteX0" fmla="*/ 0 w 1805940"/>
                <a:gd name="connsiteY0" fmla="*/ 773430 h 773430"/>
                <a:gd name="connsiteX1" fmla="*/ 137160 w 1805940"/>
                <a:gd name="connsiteY1" fmla="*/ 53340 h 773430"/>
                <a:gd name="connsiteX2" fmla="*/ 148590 w 1805940"/>
                <a:gd name="connsiteY2" fmla="*/ 53340 h 773430"/>
                <a:gd name="connsiteX3" fmla="*/ 480060 w 1805940"/>
                <a:gd name="connsiteY3" fmla="*/ 64770 h 773430"/>
                <a:gd name="connsiteX4" fmla="*/ 1565910 w 1805940"/>
                <a:gd name="connsiteY4" fmla="*/ 76200 h 773430"/>
                <a:gd name="connsiteX5" fmla="*/ 1565910 w 1805940"/>
                <a:gd name="connsiteY5" fmla="*/ 110490 h 773430"/>
                <a:gd name="connsiteX6" fmla="*/ 1600200 w 1805940"/>
                <a:gd name="connsiteY6" fmla="*/ 99060 h 773430"/>
                <a:gd name="connsiteX7" fmla="*/ 1805940 w 1805940"/>
                <a:gd name="connsiteY7" fmla="*/ 773430 h 77343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805940" h="773430">
                  <a:moveTo>
                    <a:pt x="0" y="773430"/>
                  </a:moveTo>
                  <a:cubicBezTo>
                    <a:pt x="56197" y="473392"/>
                    <a:pt x="112395" y="173355"/>
                    <a:pt x="137160" y="53340"/>
                  </a:cubicBezTo>
                  <a:cubicBezTo>
                    <a:pt x="161925" y="-66675"/>
                    <a:pt x="148590" y="53340"/>
                    <a:pt x="148590" y="53340"/>
                  </a:cubicBezTo>
                  <a:lnTo>
                    <a:pt x="480060" y="64770"/>
                  </a:lnTo>
                  <a:lnTo>
                    <a:pt x="1565910" y="76200"/>
                  </a:lnTo>
                  <a:cubicBezTo>
                    <a:pt x="1746885" y="83820"/>
                    <a:pt x="1560195" y="106680"/>
                    <a:pt x="1565910" y="110490"/>
                  </a:cubicBezTo>
                  <a:cubicBezTo>
                    <a:pt x="1571625" y="114300"/>
                    <a:pt x="1560195" y="-11430"/>
                    <a:pt x="1600200" y="99060"/>
                  </a:cubicBezTo>
                  <a:cubicBezTo>
                    <a:pt x="1640205" y="209550"/>
                    <a:pt x="1723072" y="491490"/>
                    <a:pt x="1805940" y="773430"/>
                  </a:cubicBezTo>
                </a:path>
              </a:pathLst>
            </a:custGeom>
            <a:noFill/>
            <a:ln w="317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xnSp macro="">
          <xdr:nvCxnSpPr>
            <xdr:cNvPr id="18" name="直線コネクタ 17">
              <a:extLst>
                <a:ext uri="{FF2B5EF4-FFF2-40B4-BE49-F238E27FC236}">
                  <a16:creationId xmlns:a16="http://schemas.microsoft.com/office/drawing/2014/main" id="{FD95DDB5-FAF3-4EE9-9806-3155E752A71D}"/>
                </a:ext>
              </a:extLst>
            </xdr:cNvPr>
            <xdr:cNvCxnSpPr/>
          </xdr:nvCxnSpPr>
          <xdr:spPr>
            <a:xfrm flipH="1">
              <a:off x="6097204" y="2742823"/>
              <a:ext cx="261987" cy="525916"/>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19" name="直線コネクタ 18">
              <a:extLst>
                <a:ext uri="{FF2B5EF4-FFF2-40B4-BE49-F238E27FC236}">
                  <a16:creationId xmlns:a16="http://schemas.microsoft.com/office/drawing/2014/main" id="{2414E7F9-B6D1-42A3-BBEF-90DCBCF1253C}"/>
                </a:ext>
              </a:extLst>
            </xdr:cNvPr>
            <xdr:cNvCxnSpPr/>
          </xdr:nvCxnSpPr>
          <xdr:spPr>
            <a:xfrm flipH="1">
              <a:off x="6303051" y="2573172"/>
              <a:ext cx="318128" cy="687084"/>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20" name="直線コネクタ 19">
              <a:extLst>
                <a:ext uri="{FF2B5EF4-FFF2-40B4-BE49-F238E27FC236}">
                  <a16:creationId xmlns:a16="http://schemas.microsoft.com/office/drawing/2014/main" id="{A83C1DF1-8FC5-475C-B4FF-BA2ECFD9214C}"/>
                </a:ext>
              </a:extLst>
            </xdr:cNvPr>
            <xdr:cNvCxnSpPr>
              <a:stCxn id="14" idx="7"/>
            </xdr:cNvCxnSpPr>
          </xdr:nvCxnSpPr>
          <xdr:spPr>
            <a:xfrm flipH="1">
              <a:off x="6518255" y="2581655"/>
              <a:ext cx="308771" cy="678602"/>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C35A968E-34AD-4D08-9C58-160C6C75F808}"/>
                </a:ext>
              </a:extLst>
            </xdr:cNvPr>
            <xdr:cNvCxnSpPr/>
          </xdr:nvCxnSpPr>
          <xdr:spPr>
            <a:xfrm flipH="1">
              <a:off x="6696033" y="2615585"/>
              <a:ext cx="308771" cy="687084"/>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22" name="直線コネクタ 21">
              <a:extLst>
                <a:ext uri="{FF2B5EF4-FFF2-40B4-BE49-F238E27FC236}">
                  <a16:creationId xmlns:a16="http://schemas.microsoft.com/office/drawing/2014/main" id="{21A7F5BC-5816-4006-A268-A66E68B83D8C}"/>
                </a:ext>
              </a:extLst>
            </xdr:cNvPr>
            <xdr:cNvCxnSpPr/>
          </xdr:nvCxnSpPr>
          <xdr:spPr>
            <a:xfrm flipH="1">
              <a:off x="6892523" y="2607103"/>
              <a:ext cx="308771" cy="670119"/>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23" name="直線コネクタ 22">
              <a:extLst>
                <a:ext uri="{FF2B5EF4-FFF2-40B4-BE49-F238E27FC236}">
                  <a16:creationId xmlns:a16="http://schemas.microsoft.com/office/drawing/2014/main" id="{B3D2C71D-6C05-4877-BA31-FB25D5C1B8CC}"/>
                </a:ext>
              </a:extLst>
            </xdr:cNvPr>
            <xdr:cNvCxnSpPr>
              <a:cxnSpLocks/>
              <a:stCxn id="14" idx="9"/>
            </xdr:cNvCxnSpPr>
          </xdr:nvCxnSpPr>
          <xdr:spPr>
            <a:xfrm flipH="1">
              <a:off x="7098370" y="2700410"/>
              <a:ext cx="243274" cy="568329"/>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24" name="直線コネクタ 23">
              <a:extLst>
                <a:ext uri="{FF2B5EF4-FFF2-40B4-BE49-F238E27FC236}">
                  <a16:creationId xmlns:a16="http://schemas.microsoft.com/office/drawing/2014/main" id="{FACD0DD4-305C-4376-B12D-D6FF45BC5464}"/>
                </a:ext>
              </a:extLst>
            </xdr:cNvPr>
            <xdr:cNvCxnSpPr>
              <a:cxnSpLocks/>
            </xdr:cNvCxnSpPr>
          </xdr:nvCxnSpPr>
          <xdr:spPr>
            <a:xfrm flipH="1">
              <a:off x="7276148" y="2861578"/>
              <a:ext cx="177777" cy="415644"/>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25" name="直線コネクタ 24">
              <a:extLst>
                <a:ext uri="{FF2B5EF4-FFF2-40B4-BE49-F238E27FC236}">
                  <a16:creationId xmlns:a16="http://schemas.microsoft.com/office/drawing/2014/main" id="{575F12F5-3189-4023-9C2A-5809E7C0AF81}"/>
                </a:ext>
              </a:extLst>
            </xdr:cNvPr>
            <xdr:cNvCxnSpPr>
              <a:cxnSpLocks/>
            </xdr:cNvCxnSpPr>
          </xdr:nvCxnSpPr>
          <xdr:spPr>
            <a:xfrm flipH="1">
              <a:off x="7453925" y="3022746"/>
              <a:ext cx="102924" cy="279923"/>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25">
              <a:extLst>
                <a:ext uri="{FF2B5EF4-FFF2-40B4-BE49-F238E27FC236}">
                  <a16:creationId xmlns:a16="http://schemas.microsoft.com/office/drawing/2014/main" id="{BA231CD7-C85C-4021-8547-64832F74BBBB}"/>
                </a:ext>
              </a:extLst>
            </xdr:cNvPr>
            <xdr:cNvCxnSpPr/>
          </xdr:nvCxnSpPr>
          <xdr:spPr>
            <a:xfrm flipH="1">
              <a:off x="8922926" y="4914348"/>
              <a:ext cx="271344" cy="373231"/>
            </a:xfrm>
            <a:prstGeom prst="line">
              <a:avLst/>
            </a:prstGeom>
            <a:ln w="31750">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DBCD95D7-A0F7-4C33-8A94-CE4B9BB05D59}"/>
                </a:ext>
              </a:extLst>
            </xdr:cNvPr>
            <xdr:cNvCxnSpPr>
              <a:cxnSpLocks/>
            </xdr:cNvCxnSpPr>
          </xdr:nvCxnSpPr>
          <xdr:spPr>
            <a:xfrm flipH="1">
              <a:off x="8922926" y="4914348"/>
              <a:ext cx="458478" cy="670119"/>
            </a:xfrm>
            <a:prstGeom prst="line">
              <a:avLst/>
            </a:prstGeom>
            <a:ln w="31750">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2BF4C964-6AC0-4862-B8E7-D762B6486443}"/>
                </a:ext>
              </a:extLst>
            </xdr:cNvPr>
            <xdr:cNvCxnSpPr>
              <a:cxnSpLocks/>
            </xdr:cNvCxnSpPr>
          </xdr:nvCxnSpPr>
          <xdr:spPr>
            <a:xfrm flipH="1">
              <a:off x="9156843" y="4914348"/>
              <a:ext cx="458478" cy="670119"/>
            </a:xfrm>
            <a:prstGeom prst="line">
              <a:avLst/>
            </a:prstGeom>
            <a:ln w="31750">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29" name="直線コネクタ 28">
              <a:extLst>
                <a:ext uri="{FF2B5EF4-FFF2-40B4-BE49-F238E27FC236}">
                  <a16:creationId xmlns:a16="http://schemas.microsoft.com/office/drawing/2014/main" id="{7F1E14D8-9C87-46F7-9127-59D51D0FB298}"/>
                </a:ext>
              </a:extLst>
            </xdr:cNvPr>
            <xdr:cNvCxnSpPr>
              <a:cxnSpLocks/>
            </xdr:cNvCxnSpPr>
          </xdr:nvCxnSpPr>
          <xdr:spPr>
            <a:xfrm flipH="1">
              <a:off x="9362690" y="4914348"/>
              <a:ext cx="458478" cy="670119"/>
            </a:xfrm>
            <a:prstGeom prst="line">
              <a:avLst/>
            </a:prstGeom>
            <a:ln w="31750">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30" name="直線コネクタ 29">
              <a:extLst>
                <a:ext uri="{FF2B5EF4-FFF2-40B4-BE49-F238E27FC236}">
                  <a16:creationId xmlns:a16="http://schemas.microsoft.com/office/drawing/2014/main" id="{881CF81F-C418-4593-B535-4F22679A9388}"/>
                </a:ext>
              </a:extLst>
            </xdr:cNvPr>
            <xdr:cNvCxnSpPr>
              <a:cxnSpLocks/>
            </xdr:cNvCxnSpPr>
          </xdr:nvCxnSpPr>
          <xdr:spPr>
            <a:xfrm flipH="1">
              <a:off x="9577894" y="4914348"/>
              <a:ext cx="458478" cy="670119"/>
            </a:xfrm>
            <a:prstGeom prst="line">
              <a:avLst/>
            </a:prstGeom>
            <a:ln w="31750">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31" name="直線コネクタ 30">
              <a:extLst>
                <a:ext uri="{FF2B5EF4-FFF2-40B4-BE49-F238E27FC236}">
                  <a16:creationId xmlns:a16="http://schemas.microsoft.com/office/drawing/2014/main" id="{F765D79D-1A14-46D5-9EDC-699B9CC22B58}"/>
                </a:ext>
              </a:extLst>
            </xdr:cNvPr>
            <xdr:cNvCxnSpPr>
              <a:cxnSpLocks/>
            </xdr:cNvCxnSpPr>
          </xdr:nvCxnSpPr>
          <xdr:spPr>
            <a:xfrm flipH="1">
              <a:off x="9793098" y="4914348"/>
              <a:ext cx="458478" cy="670119"/>
            </a:xfrm>
            <a:prstGeom prst="line">
              <a:avLst/>
            </a:prstGeom>
            <a:ln w="31750">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32" name="直線コネクタ 31">
              <a:extLst>
                <a:ext uri="{FF2B5EF4-FFF2-40B4-BE49-F238E27FC236}">
                  <a16:creationId xmlns:a16="http://schemas.microsoft.com/office/drawing/2014/main" id="{144D9B26-989C-42B8-B1EC-E52784CF0B69}"/>
                </a:ext>
              </a:extLst>
            </xdr:cNvPr>
            <xdr:cNvCxnSpPr>
              <a:cxnSpLocks/>
            </xdr:cNvCxnSpPr>
          </xdr:nvCxnSpPr>
          <xdr:spPr>
            <a:xfrm flipH="1">
              <a:off x="9989589" y="4914348"/>
              <a:ext cx="458478" cy="670119"/>
            </a:xfrm>
            <a:prstGeom prst="line">
              <a:avLst/>
            </a:prstGeom>
            <a:ln w="31750">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33" name="直線コネクタ 32">
              <a:extLst>
                <a:ext uri="{FF2B5EF4-FFF2-40B4-BE49-F238E27FC236}">
                  <a16:creationId xmlns:a16="http://schemas.microsoft.com/office/drawing/2014/main" id="{7653E393-734B-4E2A-B0EC-67321FC893AA}"/>
                </a:ext>
              </a:extLst>
            </xdr:cNvPr>
            <xdr:cNvCxnSpPr>
              <a:cxnSpLocks/>
            </xdr:cNvCxnSpPr>
          </xdr:nvCxnSpPr>
          <xdr:spPr>
            <a:xfrm flipH="1">
              <a:off x="10167366" y="5117929"/>
              <a:ext cx="346198" cy="475021"/>
            </a:xfrm>
            <a:prstGeom prst="line">
              <a:avLst/>
            </a:prstGeom>
            <a:ln w="31750">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34" name="直線コネクタ 33">
              <a:extLst>
                <a:ext uri="{FF2B5EF4-FFF2-40B4-BE49-F238E27FC236}">
                  <a16:creationId xmlns:a16="http://schemas.microsoft.com/office/drawing/2014/main" id="{016708A1-6C3B-49BD-98B1-E375935D8A00}"/>
                </a:ext>
              </a:extLst>
            </xdr:cNvPr>
            <xdr:cNvCxnSpPr>
              <a:cxnSpLocks/>
            </xdr:cNvCxnSpPr>
          </xdr:nvCxnSpPr>
          <xdr:spPr>
            <a:xfrm flipH="1">
              <a:off x="10363857" y="5321509"/>
              <a:ext cx="196491" cy="271441"/>
            </a:xfrm>
            <a:prstGeom prst="line">
              <a:avLst/>
            </a:prstGeom>
            <a:ln w="31750">
              <a:solidFill>
                <a:srgbClr val="00B050"/>
              </a:solidFill>
            </a:ln>
          </xdr:spPr>
          <xdr:style>
            <a:lnRef idx="1">
              <a:schemeClr val="accent1"/>
            </a:lnRef>
            <a:fillRef idx="0">
              <a:schemeClr val="accent1"/>
            </a:fillRef>
            <a:effectRef idx="0">
              <a:schemeClr val="accent1"/>
            </a:effectRef>
            <a:fontRef idx="minor">
              <a:schemeClr val="tx1"/>
            </a:fontRef>
          </xdr:style>
        </xdr:cxnSp>
        <xdr:sp macro="" textlink="">
          <xdr:nvSpPr>
            <xdr:cNvPr id="35" name="矢印: 右 34">
              <a:extLst>
                <a:ext uri="{FF2B5EF4-FFF2-40B4-BE49-F238E27FC236}">
                  <a16:creationId xmlns:a16="http://schemas.microsoft.com/office/drawing/2014/main" id="{850859BD-CECE-49AA-B5CA-30E5196A2B31}"/>
                </a:ext>
              </a:extLst>
            </xdr:cNvPr>
            <xdr:cNvSpPr/>
          </xdr:nvSpPr>
          <xdr:spPr>
            <a:xfrm rot="2589991">
              <a:off x="7790766" y="3684383"/>
              <a:ext cx="1459644" cy="525916"/>
            </a:xfrm>
            <a:prstGeom prst="rightArrow">
              <a:avLst/>
            </a:prstGeom>
            <a:pattFill prst="wdUpDiag">
              <a:fgClr>
                <a:srgbClr val="00B050"/>
              </a:fgClr>
              <a:bgClr>
                <a:schemeClr val="bg1"/>
              </a:bgClr>
            </a:pattFill>
            <a:ln w="317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6" name="線吹き出し 1 (枠付き) 4">
            <a:extLst>
              <a:ext uri="{FF2B5EF4-FFF2-40B4-BE49-F238E27FC236}">
                <a16:creationId xmlns:a16="http://schemas.microsoft.com/office/drawing/2014/main" id="{633DF2A0-3467-4B2C-8A00-8A224050BB5F}"/>
              </a:ext>
            </a:extLst>
          </xdr:cNvPr>
          <xdr:cNvSpPr/>
        </xdr:nvSpPr>
        <xdr:spPr bwMode="auto">
          <a:xfrm>
            <a:off x="3168559" y="3429907"/>
            <a:ext cx="1740345" cy="508951"/>
          </a:xfrm>
          <a:prstGeom prst="borderCallout1">
            <a:avLst>
              <a:gd name="adj1" fmla="val 53125"/>
              <a:gd name="adj2" fmla="val 100195"/>
              <a:gd name="adj3" fmla="val 167383"/>
              <a:gd name="adj4" fmla="val 140492"/>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600"/>
              <a:t>太陽光発電量</a:t>
            </a:r>
          </a:p>
        </xdr:txBody>
      </xdr:sp>
      <xdr:sp macro="" textlink="">
        <xdr:nvSpPr>
          <xdr:cNvPr id="7" name="線吹き出し 1 (枠付き) 5">
            <a:extLst>
              <a:ext uri="{FF2B5EF4-FFF2-40B4-BE49-F238E27FC236}">
                <a16:creationId xmlns:a16="http://schemas.microsoft.com/office/drawing/2014/main" id="{3FD60369-3323-4F5D-AC2A-353966E2F172}"/>
              </a:ext>
            </a:extLst>
          </xdr:cNvPr>
          <xdr:cNvSpPr/>
        </xdr:nvSpPr>
        <xdr:spPr bwMode="auto">
          <a:xfrm>
            <a:off x="8642225" y="3175431"/>
            <a:ext cx="1263154" cy="466539"/>
          </a:xfrm>
          <a:prstGeom prst="borderCallout1">
            <a:avLst>
              <a:gd name="adj1" fmla="val 54638"/>
              <a:gd name="adj2" fmla="val 149"/>
              <a:gd name="adj3" fmla="val -71530"/>
              <a:gd name="adj4" fmla="val -103662"/>
            </a:avLst>
          </a:prstGeom>
          <a:solidFill>
            <a:srgbClr val="00B050"/>
          </a:solidFill>
          <a:ln w="254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600"/>
              <a:t>蓄電力量</a:t>
            </a:r>
          </a:p>
        </xdr:txBody>
      </xdr:sp>
      <xdr:sp macro="" textlink="">
        <xdr:nvSpPr>
          <xdr:cNvPr id="8" name="線吹き出し 1 (枠付き) 5">
            <a:extLst>
              <a:ext uri="{FF2B5EF4-FFF2-40B4-BE49-F238E27FC236}">
                <a16:creationId xmlns:a16="http://schemas.microsoft.com/office/drawing/2014/main" id="{1F32A574-ED96-4E1E-B99A-B0DDD5A1A83A}"/>
              </a:ext>
            </a:extLst>
          </xdr:cNvPr>
          <xdr:cNvSpPr/>
        </xdr:nvSpPr>
        <xdr:spPr bwMode="auto">
          <a:xfrm>
            <a:off x="9634034" y="3938858"/>
            <a:ext cx="1656135" cy="466539"/>
          </a:xfrm>
          <a:prstGeom prst="borderCallout1">
            <a:avLst>
              <a:gd name="adj1" fmla="val 54638"/>
              <a:gd name="adj2" fmla="val 149"/>
              <a:gd name="adj3" fmla="val 195811"/>
              <a:gd name="adj4" fmla="val -30325"/>
            </a:avLst>
          </a:prstGeom>
          <a:solidFill>
            <a:srgbClr val="00B050"/>
          </a:solidFill>
          <a:ln w="254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lnSpc>
                <a:spcPts val="1600"/>
              </a:lnSpc>
            </a:pPr>
            <a:r>
              <a:rPr lang="ja-JP" altLang="en-US" sz="1600"/>
              <a:t>蓄電池からの供給</a:t>
            </a:r>
            <a:r>
              <a:rPr kumimoji="1" lang="ja-JP" altLang="en-US" sz="1600"/>
              <a:t>電力</a:t>
            </a:r>
          </a:p>
        </xdr:txBody>
      </xdr:sp>
      <xdr:sp macro="" textlink="">
        <xdr:nvSpPr>
          <xdr:cNvPr id="9" name="線吹き出し 1 (枠付き) 3">
            <a:extLst>
              <a:ext uri="{FF2B5EF4-FFF2-40B4-BE49-F238E27FC236}">
                <a16:creationId xmlns:a16="http://schemas.microsoft.com/office/drawing/2014/main" id="{8A3DA76C-5B0E-486E-9D57-53246BA25872}"/>
              </a:ext>
            </a:extLst>
          </xdr:cNvPr>
          <xdr:cNvSpPr/>
        </xdr:nvSpPr>
        <xdr:spPr bwMode="auto">
          <a:xfrm>
            <a:off x="2813004" y="1504375"/>
            <a:ext cx="2114613" cy="517434"/>
          </a:xfrm>
          <a:prstGeom prst="borderCallout1">
            <a:avLst>
              <a:gd name="adj1" fmla="val 48429"/>
              <a:gd name="adj2" fmla="val 100001"/>
              <a:gd name="adj3" fmla="val 131618"/>
              <a:gd name="adj4" fmla="val 12505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lnSpc>
                <a:spcPts val="1700"/>
              </a:lnSpc>
            </a:pPr>
            <a:r>
              <a:rPr kumimoji="1" lang="ja-JP" altLang="en-US" sz="1600"/>
              <a:t>負荷（グリッド）</a:t>
            </a:r>
            <a:endParaRPr kumimoji="1" lang="en-US" altLang="ja-JP" sz="1600"/>
          </a:p>
          <a:p>
            <a:pPr algn="ctr">
              <a:lnSpc>
                <a:spcPts val="1600"/>
              </a:lnSpc>
            </a:pPr>
            <a:r>
              <a:rPr kumimoji="1" lang="ja-JP" altLang="en-US" sz="1600"/>
              <a:t>供給電力量</a:t>
            </a:r>
          </a:p>
        </xdr:txBody>
      </xdr:sp>
      <xdr:sp macro="" textlink="">
        <xdr:nvSpPr>
          <xdr:cNvPr id="10" name="テキスト ボックス 65">
            <a:extLst>
              <a:ext uri="{FF2B5EF4-FFF2-40B4-BE49-F238E27FC236}">
                <a16:creationId xmlns:a16="http://schemas.microsoft.com/office/drawing/2014/main" id="{CBBB3EE3-56F8-48F1-AB95-0CF6B0386E3E}"/>
              </a:ext>
            </a:extLst>
          </xdr:cNvPr>
          <xdr:cNvSpPr txBox="1"/>
        </xdr:nvSpPr>
        <xdr:spPr>
          <a:xfrm>
            <a:off x="4113585" y="5635362"/>
            <a:ext cx="467835" cy="3223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2000" b="1"/>
              <a:t>朝</a:t>
            </a:r>
          </a:p>
        </xdr:txBody>
      </xdr:sp>
      <xdr:sp macro="" textlink="">
        <xdr:nvSpPr>
          <xdr:cNvPr id="11" name="テキスト ボックス 65">
            <a:extLst>
              <a:ext uri="{FF2B5EF4-FFF2-40B4-BE49-F238E27FC236}">
                <a16:creationId xmlns:a16="http://schemas.microsoft.com/office/drawing/2014/main" id="{B6028F97-0DC1-400E-B905-FDFF8953851B}"/>
              </a:ext>
            </a:extLst>
          </xdr:cNvPr>
          <xdr:cNvSpPr txBox="1"/>
        </xdr:nvSpPr>
        <xdr:spPr>
          <a:xfrm>
            <a:off x="6508898" y="5635362"/>
            <a:ext cx="477191" cy="3223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lang="ja-JP" altLang="en-US" sz="2000" b="1"/>
              <a:t>昼</a:t>
            </a:r>
            <a:endParaRPr kumimoji="1" lang="ja-JP" altLang="en-US" sz="2000" b="1"/>
          </a:p>
        </xdr:txBody>
      </xdr:sp>
      <xdr:sp macro="" textlink="">
        <xdr:nvSpPr>
          <xdr:cNvPr id="12" name="テキスト ボックス 65">
            <a:extLst>
              <a:ext uri="{FF2B5EF4-FFF2-40B4-BE49-F238E27FC236}">
                <a16:creationId xmlns:a16="http://schemas.microsoft.com/office/drawing/2014/main" id="{EBC318D2-222D-4B1B-B05A-7F09D534876D}"/>
              </a:ext>
            </a:extLst>
          </xdr:cNvPr>
          <xdr:cNvSpPr txBox="1"/>
        </xdr:nvSpPr>
        <xdr:spPr>
          <a:xfrm>
            <a:off x="8810645" y="5660810"/>
            <a:ext cx="467835" cy="3138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lang="ja-JP" altLang="en-US" sz="2000" b="1"/>
              <a:t>夕</a:t>
            </a:r>
            <a:endParaRPr kumimoji="1" lang="ja-JP" altLang="en-US" sz="2000" b="1"/>
          </a:p>
        </xdr:txBody>
      </xdr:sp>
    </xdr:grpSp>
    <xdr:clientData/>
  </xdr:twoCellAnchor>
  <xdr:twoCellAnchor>
    <xdr:from>
      <xdr:col>11</xdr:col>
      <xdr:colOff>381000</xdr:colOff>
      <xdr:row>2</xdr:row>
      <xdr:rowOff>32657</xdr:rowOff>
    </xdr:from>
    <xdr:to>
      <xdr:col>16</xdr:col>
      <xdr:colOff>1628424</xdr:colOff>
      <xdr:row>11</xdr:row>
      <xdr:rowOff>63056</xdr:rowOff>
    </xdr:to>
    <xdr:sp macro="" textlink="">
      <xdr:nvSpPr>
        <xdr:cNvPr id="36" name="テキスト ボックス 35">
          <a:extLst>
            <a:ext uri="{FF2B5EF4-FFF2-40B4-BE49-F238E27FC236}">
              <a16:creationId xmlns:a16="http://schemas.microsoft.com/office/drawing/2014/main" id="{5276EF7F-7BCF-4FD8-8868-1FE62C6ADBC0}"/>
            </a:ext>
          </a:extLst>
        </xdr:cNvPr>
        <xdr:cNvSpPr txBox="1"/>
      </xdr:nvSpPr>
      <xdr:spPr>
        <a:xfrm>
          <a:off x="11310257" y="522514"/>
          <a:ext cx="4730853" cy="2087799"/>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方位角、傾斜角が異なるモジュール設置があるケースや、自家消費する負荷対象が異なるケースは、適宜</a:t>
          </a:r>
          <a:r>
            <a:rPr kumimoji="1" lang="en-US" altLang="ja-JP" sz="1100">
              <a:solidFill>
                <a:srgbClr val="FF0000"/>
              </a:solidFill>
            </a:rPr>
            <a:t>Sheet</a:t>
          </a:r>
          <a:r>
            <a:rPr kumimoji="1" lang="ja-JP" altLang="en-US" sz="1100">
              <a:solidFill>
                <a:srgbClr val="FF0000"/>
              </a:solidFill>
            </a:rPr>
            <a:t>をコピーし、ケース毎に計算し、先頭の１</a:t>
          </a:r>
          <a:r>
            <a:rPr kumimoji="1" lang="en-US" altLang="ja-JP" sz="1100">
              <a:solidFill>
                <a:srgbClr val="FF0000"/>
              </a:solidFill>
            </a:rPr>
            <a:t>Sheet</a:t>
          </a:r>
          <a:r>
            <a:rPr kumimoji="1" lang="ja-JP" altLang="en-US" sz="1100">
              <a:solidFill>
                <a:srgbClr val="FF0000"/>
              </a:solidFill>
            </a:rPr>
            <a:t>に合計値（記号</a:t>
          </a:r>
          <a:r>
            <a:rPr kumimoji="1" lang="en-US" altLang="ja-JP" sz="1100">
              <a:solidFill>
                <a:srgbClr val="FF0000"/>
              </a:solidFill>
            </a:rPr>
            <a:t>A</a:t>
          </a:r>
          <a:r>
            <a:rPr kumimoji="1" lang="ja-JP" altLang="en-US" sz="1100">
              <a:solidFill>
                <a:srgbClr val="FF0000"/>
              </a:solidFill>
            </a:rPr>
            <a:t>～</a:t>
          </a:r>
          <a:r>
            <a:rPr kumimoji="1" lang="en-US" altLang="ja-JP" sz="1100">
              <a:solidFill>
                <a:srgbClr val="FF0000"/>
              </a:solidFill>
            </a:rPr>
            <a:t>PH</a:t>
          </a:r>
          <a:r>
            <a:rPr kumimoji="1" lang="ja-JP" altLang="en-US" sz="1100">
              <a:solidFill>
                <a:srgbClr val="FF0000"/>
              </a:solidFill>
            </a:rPr>
            <a:t>の行、記号</a:t>
          </a:r>
          <a:r>
            <a:rPr kumimoji="1" lang="en-US" altLang="ja-JP" sz="1100">
              <a:solidFill>
                <a:srgbClr val="FF0000"/>
              </a:solidFill>
            </a:rPr>
            <a:t>JC</a:t>
          </a:r>
          <a:r>
            <a:rPr kumimoji="1" lang="ja-JP" altLang="en-US" sz="1100">
              <a:solidFill>
                <a:srgbClr val="FF0000"/>
              </a:solidFill>
            </a:rPr>
            <a:t>～</a:t>
          </a:r>
          <a:r>
            <a:rPr kumimoji="1" lang="en-US" altLang="ja-JP" sz="1100">
              <a:solidFill>
                <a:srgbClr val="FF0000"/>
              </a:solidFill>
            </a:rPr>
            <a:t>Qall</a:t>
          </a:r>
          <a:r>
            <a:rPr kumimoji="1" lang="ja-JP" altLang="en-US" sz="1100">
              <a:solidFill>
                <a:srgbClr val="FF0000"/>
              </a:solidFill>
            </a:rPr>
            <a:t>の行）を記載のこと</a:t>
          </a:r>
        </a:p>
        <a:p>
          <a:r>
            <a:rPr kumimoji="1" lang="en-US" altLang="ja-JP" sz="1100">
              <a:solidFill>
                <a:srgbClr val="FF0000"/>
              </a:solidFill>
            </a:rPr>
            <a:t>※</a:t>
          </a:r>
          <a:r>
            <a:rPr kumimoji="1" lang="ja-JP" altLang="en-US" sz="1100">
              <a:solidFill>
                <a:srgbClr val="FF0000"/>
              </a:solidFill>
            </a:rPr>
            <a:t>架台が太陽光追尾型の場合は、「１軸」の場合は傾斜角の欄に「</a:t>
          </a:r>
          <a:r>
            <a:rPr kumimoji="1" lang="en-US" altLang="ja-JP" sz="1100">
              <a:solidFill>
                <a:srgbClr val="FF0000"/>
              </a:solidFill>
            </a:rPr>
            <a:t>1</a:t>
          </a:r>
          <a:r>
            <a:rPr kumimoji="1" lang="ja-JP" altLang="en-US" sz="1100">
              <a:solidFill>
                <a:srgbClr val="FF0000"/>
              </a:solidFill>
            </a:rPr>
            <a:t>軸」と、「多軸」の場合は方位角・傾斜角の欄に「多軸」と記載し、記号</a:t>
          </a:r>
          <a:r>
            <a:rPr kumimoji="1" lang="en-US" altLang="ja-JP" sz="1100">
              <a:solidFill>
                <a:srgbClr val="FF0000"/>
              </a:solidFill>
            </a:rPr>
            <a:t>AR</a:t>
          </a:r>
          <a:r>
            <a:rPr kumimoji="1" lang="ja-JP" altLang="en-US" sz="1100">
              <a:solidFill>
                <a:srgbClr val="FF0000"/>
              </a:solidFill>
            </a:rPr>
            <a:t>の</a:t>
          </a:r>
          <a:r>
            <a:rPr kumimoji="1" lang="en-US" altLang="ja-JP" sz="1100">
              <a:solidFill>
                <a:srgbClr val="FF0000"/>
              </a:solidFill>
            </a:rPr>
            <a:t>1</a:t>
          </a:r>
          <a:r>
            <a:rPr kumimoji="1" lang="ja-JP" altLang="en-US" sz="1100">
              <a:solidFill>
                <a:srgbClr val="FF0000"/>
              </a:solidFill>
            </a:rPr>
            <a:t>日平均有効日射量はその効果を反映した数値とすること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R70"/>
  <sheetViews>
    <sheetView view="pageBreakPreview" topLeftCell="A28" zoomScaleNormal="70" zoomScaleSheetLayoutView="100" zoomScalePageLayoutView="85" workbookViewId="0">
      <selection activeCell="B41" sqref="B41"/>
    </sheetView>
  </sheetViews>
  <sheetFormatPr defaultRowHeight="13.5" x14ac:dyDescent="0.15"/>
  <cols>
    <col min="1" max="1" width="4.75" customWidth="1"/>
    <col min="2" max="2" width="56.5" customWidth="1"/>
    <col min="3" max="3" width="8.75" customWidth="1"/>
    <col min="4" max="4" width="20.75" customWidth="1"/>
    <col min="5" max="6" width="8.875" customWidth="1"/>
    <col min="7" max="16" width="10.25" bestFit="1" customWidth="1"/>
    <col min="17" max="17" width="31.625" bestFit="1" customWidth="1"/>
    <col min="18" max="18" width="33.875" bestFit="1" customWidth="1"/>
  </cols>
  <sheetData>
    <row r="1" spans="2:18" ht="25.9" customHeight="1" x14ac:dyDescent="0.15">
      <c r="B1" s="82" t="s">
        <v>194</v>
      </c>
    </row>
    <row r="3" spans="2:18" x14ac:dyDescent="0.15">
      <c r="B3" s="33" t="s">
        <v>1</v>
      </c>
      <c r="C3" s="119"/>
      <c r="D3" s="120"/>
      <c r="E3" s="120"/>
      <c r="F3" s="120"/>
      <c r="G3" s="120"/>
      <c r="H3" s="120"/>
      <c r="I3" s="120"/>
      <c r="J3" s="121"/>
      <c r="K3" s="55"/>
      <c r="L3" s="55"/>
      <c r="M3" s="55"/>
      <c r="N3" s="55"/>
      <c r="O3" s="55"/>
      <c r="P3" s="55"/>
      <c r="Q3" s="55"/>
      <c r="R3" s="21"/>
    </row>
    <row r="4" spans="2:18" x14ac:dyDescent="0.15">
      <c r="B4" s="107" t="s">
        <v>0</v>
      </c>
      <c r="C4" s="2" t="s">
        <v>2</v>
      </c>
      <c r="D4" s="122"/>
      <c r="E4" s="123"/>
      <c r="F4" s="123"/>
      <c r="G4" s="123"/>
      <c r="H4" s="123"/>
      <c r="I4" s="123"/>
      <c r="J4" s="123"/>
      <c r="K4" s="55"/>
      <c r="L4" s="55"/>
      <c r="M4" s="55"/>
      <c r="N4" s="55"/>
      <c r="O4" s="55"/>
      <c r="P4" s="55"/>
      <c r="Q4" s="55"/>
      <c r="R4" s="21"/>
    </row>
    <row r="5" spans="2:18" x14ac:dyDescent="0.15">
      <c r="B5" s="108"/>
      <c r="C5" s="2" t="s">
        <v>9</v>
      </c>
      <c r="D5" s="56" t="s">
        <v>108</v>
      </c>
      <c r="E5" s="2" t="s">
        <v>10</v>
      </c>
      <c r="F5" s="109" t="s">
        <v>109</v>
      </c>
      <c r="G5" s="110"/>
      <c r="H5" s="2" t="s">
        <v>39</v>
      </c>
      <c r="I5" s="56">
        <v>700</v>
      </c>
      <c r="J5" s="57" t="s">
        <v>40</v>
      </c>
      <c r="K5" s="55"/>
      <c r="L5" s="55"/>
      <c r="M5" s="55"/>
      <c r="N5" s="55"/>
      <c r="O5" s="55"/>
      <c r="P5" s="55"/>
      <c r="Q5" s="55"/>
      <c r="R5" s="21"/>
    </row>
    <row r="6" spans="2:18" x14ac:dyDescent="0.15">
      <c r="B6" s="107" t="s">
        <v>11</v>
      </c>
      <c r="C6" s="2" t="s">
        <v>3</v>
      </c>
      <c r="D6" s="58" t="s">
        <v>27</v>
      </c>
      <c r="E6" s="117" t="s">
        <v>4</v>
      </c>
      <c r="F6" s="118"/>
      <c r="G6" s="118"/>
      <c r="H6" s="118"/>
      <c r="I6" s="118"/>
      <c r="J6" s="118"/>
      <c r="K6" s="55"/>
      <c r="L6" s="55"/>
      <c r="M6" s="55"/>
      <c r="N6" s="55"/>
      <c r="O6" s="55"/>
      <c r="P6" s="55"/>
      <c r="Q6" s="55"/>
      <c r="R6" s="21"/>
    </row>
    <row r="7" spans="2:18" x14ac:dyDescent="0.15">
      <c r="B7" s="116"/>
      <c r="C7" s="2" t="s">
        <v>5</v>
      </c>
      <c r="D7" s="58" t="s">
        <v>28</v>
      </c>
      <c r="E7" s="117" t="s">
        <v>6</v>
      </c>
      <c r="F7" s="118"/>
      <c r="G7" s="118"/>
      <c r="H7" s="118"/>
      <c r="I7" s="118"/>
      <c r="J7" s="118"/>
      <c r="K7" s="55"/>
      <c r="L7" s="55"/>
      <c r="M7" s="55"/>
      <c r="N7" s="55"/>
      <c r="O7" s="55"/>
      <c r="P7" s="55"/>
      <c r="Q7" s="55"/>
      <c r="R7" s="21"/>
    </row>
    <row r="8" spans="2:18" ht="18" customHeight="1" x14ac:dyDescent="0.15">
      <c r="B8" s="22"/>
      <c r="C8" s="23"/>
      <c r="D8" s="23"/>
      <c r="E8" s="1"/>
      <c r="F8" s="24"/>
      <c r="G8" s="24"/>
      <c r="H8" s="24"/>
      <c r="I8" s="24"/>
      <c r="J8" s="24"/>
      <c r="K8" s="55"/>
      <c r="L8" s="55"/>
      <c r="M8" s="55"/>
      <c r="N8" s="55"/>
      <c r="O8" s="55"/>
      <c r="P8" s="55"/>
      <c r="Q8" s="55"/>
      <c r="R8" s="21"/>
    </row>
    <row r="9" spans="2:18" ht="18" customHeight="1" x14ac:dyDescent="0.15">
      <c r="B9" s="27" t="s">
        <v>41</v>
      </c>
      <c r="C9" s="2" t="s">
        <v>42</v>
      </c>
      <c r="D9" s="2" t="s">
        <v>43</v>
      </c>
      <c r="K9" s="55"/>
      <c r="L9" s="55"/>
      <c r="M9" s="25"/>
      <c r="N9" s="25"/>
      <c r="O9" s="25"/>
      <c r="P9" s="26"/>
      <c r="Q9" s="26"/>
    </row>
    <row r="10" spans="2:18" x14ac:dyDescent="0.15">
      <c r="B10" s="28" t="s">
        <v>199</v>
      </c>
      <c r="C10" s="59" t="s">
        <v>44</v>
      </c>
      <c r="D10" s="29"/>
      <c r="E10" s="4">
        <v>330</v>
      </c>
      <c r="F10" s="1" t="s">
        <v>186</v>
      </c>
      <c r="H10" s="1"/>
      <c r="J10" s="1"/>
      <c r="K10" s="55"/>
      <c r="L10" s="55"/>
      <c r="M10" s="25"/>
      <c r="N10" s="25"/>
      <c r="O10" s="25"/>
      <c r="P10" s="25"/>
      <c r="Q10" s="26"/>
      <c r="R10" s="26"/>
    </row>
    <row r="11" spans="2:18" x14ac:dyDescent="0.15">
      <c r="B11" s="7" t="s">
        <v>7</v>
      </c>
      <c r="C11" s="2" t="s">
        <v>45</v>
      </c>
      <c r="D11" s="30"/>
      <c r="E11" s="4">
        <v>1000</v>
      </c>
      <c r="F11" s="1" t="s">
        <v>8</v>
      </c>
      <c r="H11" s="1"/>
      <c r="K11" s="55"/>
      <c r="L11" s="55"/>
      <c r="M11" s="1"/>
      <c r="N11" s="1"/>
    </row>
    <row r="12" spans="2:18" x14ac:dyDescent="0.15">
      <c r="B12" s="7" t="s">
        <v>46</v>
      </c>
      <c r="C12" s="2" t="s">
        <v>47</v>
      </c>
      <c r="D12" s="31" t="s">
        <v>110</v>
      </c>
      <c r="E12" s="32">
        <f>E10*E11/1000</f>
        <v>330</v>
      </c>
      <c r="F12" s="1" t="s">
        <v>111</v>
      </c>
      <c r="K12" s="55"/>
      <c r="L12" s="55"/>
      <c r="M12" s="1"/>
      <c r="N12" s="1"/>
      <c r="O12" s="1"/>
      <c r="P12" s="1"/>
    </row>
    <row r="13" spans="2:18" x14ac:dyDescent="0.15">
      <c r="B13" s="33" t="s">
        <v>48</v>
      </c>
      <c r="C13" s="2" t="s">
        <v>49</v>
      </c>
      <c r="D13" s="30"/>
      <c r="E13" s="10">
        <v>20</v>
      </c>
      <c r="F13" s="1" t="s">
        <v>111</v>
      </c>
      <c r="G13" s="1"/>
      <c r="H13" s="1"/>
      <c r="I13" s="11"/>
      <c r="L13" s="11"/>
      <c r="M13" s="20"/>
      <c r="P13" s="1"/>
    </row>
    <row r="14" spans="2:18" x14ac:dyDescent="0.15">
      <c r="B14" s="7" t="s">
        <v>50</v>
      </c>
      <c r="C14" s="2" t="s">
        <v>51</v>
      </c>
      <c r="D14" s="30"/>
      <c r="E14" s="15">
        <v>14</v>
      </c>
      <c r="F14" s="1" t="s">
        <v>112</v>
      </c>
      <c r="G14" s="1"/>
      <c r="H14" s="1"/>
      <c r="I14" s="11"/>
      <c r="K14" s="1"/>
      <c r="L14" s="11"/>
      <c r="M14" s="20"/>
      <c r="P14" s="1"/>
    </row>
    <row r="15" spans="2:18" x14ac:dyDescent="0.15">
      <c r="B15" s="7" t="s">
        <v>52</v>
      </c>
      <c r="C15" s="2" t="s">
        <v>53</v>
      </c>
      <c r="D15" s="31" t="s">
        <v>113</v>
      </c>
      <c r="E15" s="32">
        <f>E13*E14</f>
        <v>280</v>
      </c>
      <c r="F15" s="1" t="s">
        <v>111</v>
      </c>
      <c r="G15" s="1"/>
      <c r="H15" s="1"/>
      <c r="I15" s="11"/>
      <c r="K15" s="1"/>
      <c r="L15" s="11"/>
      <c r="M15" s="20"/>
      <c r="N15" s="34"/>
      <c r="O15" s="1"/>
      <c r="P15" s="1"/>
    </row>
    <row r="16" spans="2:18" x14ac:dyDescent="0.15">
      <c r="B16" s="7" t="s">
        <v>54</v>
      </c>
      <c r="C16" s="2" t="s">
        <v>55</v>
      </c>
      <c r="D16" s="31" t="s">
        <v>114</v>
      </c>
      <c r="E16" s="60">
        <f>ROUND(E15/E12,2)</f>
        <v>0.85</v>
      </c>
      <c r="F16" s="1"/>
      <c r="G16" s="1"/>
      <c r="H16" s="1"/>
      <c r="I16" s="11"/>
      <c r="J16" s="12"/>
      <c r="K16" s="1"/>
      <c r="L16" s="11"/>
      <c r="M16" s="20"/>
      <c r="N16" s="34"/>
      <c r="O16" s="1"/>
      <c r="P16" s="1"/>
    </row>
    <row r="17" spans="2:18" x14ac:dyDescent="0.15">
      <c r="B17" s="33" t="s">
        <v>79</v>
      </c>
      <c r="C17" s="2" t="s">
        <v>80</v>
      </c>
      <c r="D17" s="30"/>
      <c r="E17" s="10">
        <v>50</v>
      </c>
      <c r="F17" s="1" t="s">
        <v>187</v>
      </c>
      <c r="G17" s="1"/>
      <c r="H17" s="1"/>
      <c r="I17" s="11"/>
      <c r="J17" s="12"/>
      <c r="K17" s="1"/>
      <c r="L17" s="11"/>
      <c r="M17" s="20"/>
      <c r="N17" s="34"/>
      <c r="O17" s="1"/>
      <c r="P17" s="1"/>
    </row>
    <row r="18" spans="2:18" x14ac:dyDescent="0.15">
      <c r="B18" s="7" t="s">
        <v>82</v>
      </c>
      <c r="C18" s="2" t="s">
        <v>81</v>
      </c>
      <c r="D18" s="30"/>
      <c r="E18" s="15">
        <v>20</v>
      </c>
      <c r="F18" s="1" t="s">
        <v>112</v>
      </c>
      <c r="G18" s="1"/>
      <c r="H18" s="1"/>
      <c r="I18" s="11"/>
      <c r="J18" s="12"/>
      <c r="K18" s="1"/>
      <c r="L18" s="11"/>
      <c r="M18" s="20"/>
      <c r="N18" s="34"/>
      <c r="O18" s="1"/>
      <c r="P18" s="126"/>
      <c r="Q18" s="103" t="s">
        <v>30</v>
      </c>
    </row>
    <row r="19" spans="2:18" x14ac:dyDescent="0.15">
      <c r="B19" s="7" t="s">
        <v>83</v>
      </c>
      <c r="C19" s="2" t="s">
        <v>84</v>
      </c>
      <c r="D19" s="31" t="s">
        <v>115</v>
      </c>
      <c r="E19" s="19">
        <f>E17*E18</f>
        <v>1000</v>
      </c>
      <c r="F19" s="1" t="s">
        <v>187</v>
      </c>
      <c r="G19" s="1"/>
      <c r="H19" s="1"/>
      <c r="I19" s="11"/>
      <c r="J19" s="12"/>
      <c r="K19" s="1"/>
      <c r="L19" s="11"/>
      <c r="M19" s="20"/>
      <c r="N19" s="34"/>
      <c r="O19" s="1"/>
      <c r="P19" s="127"/>
      <c r="Q19" s="104"/>
    </row>
    <row r="20" spans="2:18" x14ac:dyDescent="0.15">
      <c r="B20" s="33" t="s">
        <v>189</v>
      </c>
      <c r="C20" s="2"/>
      <c r="D20" s="30"/>
      <c r="E20" s="10">
        <v>10</v>
      </c>
      <c r="F20" s="1" t="s">
        <v>111</v>
      </c>
      <c r="G20" s="46" t="s">
        <v>190</v>
      </c>
      <c r="H20" s="1"/>
      <c r="I20" s="11"/>
      <c r="J20" s="12"/>
      <c r="K20" s="1"/>
      <c r="L20" s="11"/>
      <c r="M20" s="20"/>
      <c r="N20" s="34"/>
      <c r="O20" s="1"/>
      <c r="P20" s="124"/>
      <c r="Q20" s="105" t="s">
        <v>31</v>
      </c>
    </row>
    <row r="21" spans="2:18" x14ac:dyDescent="0.15">
      <c r="B21" s="33" t="s">
        <v>191</v>
      </c>
      <c r="C21" s="2"/>
      <c r="D21" s="30"/>
      <c r="E21" s="19">
        <f>E20*E18</f>
        <v>200</v>
      </c>
      <c r="F21" s="1" t="s">
        <v>111</v>
      </c>
      <c r="G21" s="46" t="s">
        <v>190</v>
      </c>
      <c r="H21" s="1"/>
      <c r="I21" s="11"/>
      <c r="J21" s="12"/>
      <c r="K21" s="1"/>
      <c r="L21" s="11"/>
      <c r="M21" s="20"/>
      <c r="N21" s="34"/>
      <c r="O21" s="1"/>
      <c r="P21" s="125"/>
      <c r="Q21" s="106"/>
    </row>
    <row r="22" spans="2:18" x14ac:dyDescent="0.15">
      <c r="G22" s="1"/>
      <c r="H22" s="1"/>
      <c r="I22" s="11"/>
      <c r="J22" s="12"/>
      <c r="K22" s="1"/>
      <c r="L22" s="11"/>
      <c r="M22" s="20"/>
      <c r="N22" s="34"/>
      <c r="O22" s="1"/>
      <c r="P22" s="1"/>
    </row>
    <row r="23" spans="2:18" x14ac:dyDescent="0.15">
      <c r="B23" s="74"/>
      <c r="C23" s="2" t="s">
        <v>42</v>
      </c>
      <c r="D23" s="2" t="s">
        <v>43</v>
      </c>
      <c r="E23" s="35" t="s">
        <v>12</v>
      </c>
      <c r="F23" s="5" t="s">
        <v>13</v>
      </c>
      <c r="G23" s="5" t="s">
        <v>14</v>
      </c>
      <c r="H23" s="5" t="s">
        <v>15</v>
      </c>
      <c r="I23" s="5" t="s">
        <v>16</v>
      </c>
      <c r="J23" s="5" t="s">
        <v>17</v>
      </c>
      <c r="K23" s="5" t="s">
        <v>18</v>
      </c>
      <c r="L23" s="5" t="s">
        <v>19</v>
      </c>
      <c r="M23" s="5" t="s">
        <v>20</v>
      </c>
      <c r="N23" s="5" t="s">
        <v>21</v>
      </c>
      <c r="O23" s="5" t="s">
        <v>22</v>
      </c>
      <c r="P23" s="5" t="s">
        <v>23</v>
      </c>
      <c r="Q23" s="2" t="s">
        <v>161</v>
      </c>
    </row>
    <row r="24" spans="2:18" ht="30" customHeight="1" x14ac:dyDescent="0.15">
      <c r="B24" s="3" t="s">
        <v>116</v>
      </c>
      <c r="C24" s="27" t="s">
        <v>56</v>
      </c>
      <c r="D24" s="36"/>
      <c r="E24" s="9">
        <v>5.8</v>
      </c>
      <c r="F24" s="9">
        <v>6</v>
      </c>
      <c r="G24" s="9">
        <v>5.5</v>
      </c>
      <c r="H24" s="9">
        <v>4.8</v>
      </c>
      <c r="I24" s="9">
        <v>4.2</v>
      </c>
      <c r="J24" s="9">
        <v>3.8</v>
      </c>
      <c r="K24" s="9">
        <v>3.8</v>
      </c>
      <c r="L24" s="9">
        <v>3.8</v>
      </c>
      <c r="M24" s="9">
        <v>4</v>
      </c>
      <c r="N24" s="9">
        <v>4.2</v>
      </c>
      <c r="O24" s="9">
        <v>5.5</v>
      </c>
      <c r="P24" s="9">
        <v>5.7</v>
      </c>
      <c r="Q24" s="84" t="s">
        <v>57</v>
      </c>
      <c r="R24" s="25" t="s">
        <v>38</v>
      </c>
    </row>
    <row r="25" spans="2:18" ht="30" customHeight="1" x14ac:dyDescent="0.15">
      <c r="B25" s="3" t="s">
        <v>117</v>
      </c>
      <c r="C25" s="27" t="s">
        <v>58</v>
      </c>
      <c r="D25" s="36"/>
      <c r="E25" s="9">
        <v>5.72</v>
      </c>
      <c r="F25" s="9">
        <v>5.94</v>
      </c>
      <c r="G25" s="9">
        <v>5.45</v>
      </c>
      <c r="H25" s="9">
        <v>4.8</v>
      </c>
      <c r="I25" s="9">
        <v>4.3</v>
      </c>
      <c r="J25" s="9">
        <v>3.93</v>
      </c>
      <c r="K25" s="9">
        <v>3.9</v>
      </c>
      <c r="L25" s="9">
        <v>3.88</v>
      </c>
      <c r="M25" s="9">
        <v>4</v>
      </c>
      <c r="N25" s="9">
        <v>4.2</v>
      </c>
      <c r="O25" s="9">
        <v>5.45</v>
      </c>
      <c r="P25" s="9">
        <v>5.6</v>
      </c>
      <c r="Q25" s="84" t="s">
        <v>57</v>
      </c>
      <c r="R25" s="25" t="s">
        <v>32</v>
      </c>
    </row>
    <row r="26" spans="2:18" ht="30" customHeight="1" x14ac:dyDescent="0.15">
      <c r="B26" s="3" t="s">
        <v>118</v>
      </c>
      <c r="C26" s="27" t="s">
        <v>59</v>
      </c>
      <c r="D26" s="36"/>
      <c r="E26" s="10">
        <v>34.799999999999997</v>
      </c>
      <c r="F26" s="10">
        <v>35.200000000000003</v>
      </c>
      <c r="G26" s="10">
        <v>34.9</v>
      </c>
      <c r="H26" s="10">
        <v>32.299999999999997</v>
      </c>
      <c r="I26" s="10">
        <v>29.7</v>
      </c>
      <c r="J26" s="10">
        <v>27.4</v>
      </c>
      <c r="K26" s="10">
        <v>27</v>
      </c>
      <c r="L26" s="10">
        <v>27.2</v>
      </c>
      <c r="M26" s="10">
        <v>28.8</v>
      </c>
      <c r="N26" s="10">
        <v>29</v>
      </c>
      <c r="O26" s="10">
        <v>32.200000000000003</v>
      </c>
      <c r="P26" s="10">
        <v>33.299999999999997</v>
      </c>
      <c r="Q26" s="84" t="s">
        <v>57</v>
      </c>
      <c r="R26" s="25"/>
    </row>
    <row r="27" spans="2:18" ht="30" customHeight="1" x14ac:dyDescent="0.15">
      <c r="B27" s="3" t="s">
        <v>119</v>
      </c>
      <c r="C27" s="27" t="s">
        <v>60</v>
      </c>
      <c r="D27" s="36"/>
      <c r="E27" s="37">
        <v>0.92</v>
      </c>
      <c r="F27" s="37">
        <v>0.92</v>
      </c>
      <c r="G27" s="37">
        <v>0.92</v>
      </c>
      <c r="H27" s="37">
        <v>0.93</v>
      </c>
      <c r="I27" s="37">
        <v>0.94</v>
      </c>
      <c r="J27" s="37">
        <v>0.95</v>
      </c>
      <c r="K27" s="37">
        <v>0.95</v>
      </c>
      <c r="L27" s="37">
        <v>0.95</v>
      </c>
      <c r="M27" s="37">
        <v>0.94</v>
      </c>
      <c r="N27" s="37">
        <v>0.94</v>
      </c>
      <c r="O27" s="37">
        <v>0.93</v>
      </c>
      <c r="P27" s="37">
        <v>0.93</v>
      </c>
      <c r="Q27" s="84" t="s">
        <v>123</v>
      </c>
      <c r="R27" s="25" t="s">
        <v>35</v>
      </c>
    </row>
    <row r="28" spans="2:18" ht="30" customHeight="1" x14ac:dyDescent="0.15">
      <c r="B28" s="3" t="s">
        <v>120</v>
      </c>
      <c r="C28" s="27" t="s">
        <v>61</v>
      </c>
      <c r="D28" s="36"/>
      <c r="E28" s="37">
        <v>1</v>
      </c>
      <c r="F28" s="37">
        <v>1</v>
      </c>
      <c r="G28" s="37">
        <v>1</v>
      </c>
      <c r="H28" s="37">
        <v>1</v>
      </c>
      <c r="I28" s="37">
        <v>1</v>
      </c>
      <c r="J28" s="37">
        <v>1</v>
      </c>
      <c r="K28" s="37">
        <v>1</v>
      </c>
      <c r="L28" s="37">
        <v>1</v>
      </c>
      <c r="M28" s="37">
        <v>1</v>
      </c>
      <c r="N28" s="37">
        <v>1</v>
      </c>
      <c r="O28" s="37">
        <v>1</v>
      </c>
      <c r="P28" s="37">
        <v>1</v>
      </c>
      <c r="Q28" s="84" t="s">
        <v>124</v>
      </c>
      <c r="R28" s="25" t="s">
        <v>36</v>
      </c>
    </row>
    <row r="29" spans="2:18" ht="30" customHeight="1" x14ac:dyDescent="0.15">
      <c r="B29" s="3" t="s">
        <v>200</v>
      </c>
      <c r="C29" s="27" t="s">
        <v>62</v>
      </c>
      <c r="D29" s="36"/>
      <c r="E29" s="37">
        <v>0.97</v>
      </c>
      <c r="F29" s="37">
        <v>0.97</v>
      </c>
      <c r="G29" s="37">
        <v>0.97</v>
      </c>
      <c r="H29" s="37">
        <v>0.97</v>
      </c>
      <c r="I29" s="37">
        <v>0.97</v>
      </c>
      <c r="J29" s="37">
        <v>0.97</v>
      </c>
      <c r="K29" s="37">
        <v>0.97</v>
      </c>
      <c r="L29" s="37">
        <v>0.97</v>
      </c>
      <c r="M29" s="37">
        <v>0.97</v>
      </c>
      <c r="N29" s="37">
        <v>0.97</v>
      </c>
      <c r="O29" s="37">
        <v>0.97</v>
      </c>
      <c r="P29" s="37">
        <v>0.97</v>
      </c>
      <c r="Q29" s="84"/>
      <c r="R29" s="25" t="s">
        <v>125</v>
      </c>
    </row>
    <row r="30" spans="2:18" ht="30" customHeight="1" x14ac:dyDescent="0.15">
      <c r="B30" s="3" t="s">
        <v>121</v>
      </c>
      <c r="C30" s="27" t="s">
        <v>63</v>
      </c>
      <c r="D30" s="36"/>
      <c r="E30" s="37">
        <v>0.98</v>
      </c>
      <c r="F30" s="37">
        <v>0.98</v>
      </c>
      <c r="G30" s="37">
        <v>0.98</v>
      </c>
      <c r="H30" s="37">
        <v>0.98</v>
      </c>
      <c r="I30" s="37">
        <v>0.98</v>
      </c>
      <c r="J30" s="37">
        <v>0.98</v>
      </c>
      <c r="K30" s="37">
        <v>0.98</v>
      </c>
      <c r="L30" s="37">
        <v>0.98</v>
      </c>
      <c r="M30" s="37">
        <v>0.98</v>
      </c>
      <c r="N30" s="37">
        <v>0.98</v>
      </c>
      <c r="O30" s="37">
        <v>0.98</v>
      </c>
      <c r="P30" s="37">
        <v>0.98</v>
      </c>
      <c r="Q30" s="84" t="s">
        <v>123</v>
      </c>
    </row>
    <row r="31" spans="2:18" ht="30" customHeight="1" x14ac:dyDescent="0.15">
      <c r="B31" s="3" t="s">
        <v>122</v>
      </c>
      <c r="C31" s="27" t="s">
        <v>64</v>
      </c>
      <c r="D31" s="36"/>
      <c r="E31" s="18">
        <v>0.99099999999999999</v>
      </c>
      <c r="F31" s="18">
        <v>0.98599999999999999</v>
      </c>
      <c r="G31" s="18">
        <v>0.998</v>
      </c>
      <c r="H31" s="18">
        <v>1</v>
      </c>
      <c r="I31" s="18">
        <v>1</v>
      </c>
      <c r="J31" s="18">
        <v>1</v>
      </c>
      <c r="K31" s="18">
        <v>1</v>
      </c>
      <c r="L31" s="18">
        <v>1</v>
      </c>
      <c r="M31" s="18">
        <v>1</v>
      </c>
      <c r="N31" s="18">
        <v>1</v>
      </c>
      <c r="O31" s="18">
        <v>0.996</v>
      </c>
      <c r="P31" s="18">
        <v>0.99299999999999999</v>
      </c>
      <c r="Q31" s="84"/>
    </row>
    <row r="32" spans="2:18" ht="30" customHeight="1" x14ac:dyDescent="0.15">
      <c r="B32" s="3" t="s">
        <v>37</v>
      </c>
      <c r="C32" s="27" t="s">
        <v>65</v>
      </c>
      <c r="D32" s="36"/>
      <c r="E32" s="37">
        <v>0.9</v>
      </c>
      <c r="F32" s="37">
        <v>0.9</v>
      </c>
      <c r="G32" s="37">
        <v>0.9</v>
      </c>
      <c r="H32" s="37">
        <v>0.9</v>
      </c>
      <c r="I32" s="37">
        <v>0.9</v>
      </c>
      <c r="J32" s="37">
        <v>0.9</v>
      </c>
      <c r="K32" s="37">
        <v>0.9</v>
      </c>
      <c r="L32" s="37">
        <v>0.9</v>
      </c>
      <c r="M32" s="37">
        <v>0.9</v>
      </c>
      <c r="N32" s="37">
        <v>0.9</v>
      </c>
      <c r="O32" s="37">
        <v>0.9</v>
      </c>
      <c r="P32" s="37">
        <v>0.9</v>
      </c>
      <c r="Q32" s="84"/>
    </row>
    <row r="33" spans="2:18" ht="30" customHeight="1" x14ac:dyDescent="0.15">
      <c r="B33" s="3" t="s">
        <v>66</v>
      </c>
      <c r="C33" s="27" t="s">
        <v>67</v>
      </c>
      <c r="D33" s="38" t="s">
        <v>126</v>
      </c>
      <c r="E33" s="66">
        <f>ROUND(E27*E28*E29*E30*E31*E32,2)</f>
        <v>0.78</v>
      </c>
      <c r="F33" s="66">
        <f>ROUND(F27*F28*F29*F30*F31*F32,2)</f>
        <v>0.78</v>
      </c>
      <c r="G33" s="66">
        <f t="shared" ref="G33:P33" si="0">ROUND(G27*G28*G29*G30*G31*G32,2)</f>
        <v>0.79</v>
      </c>
      <c r="H33" s="66">
        <f t="shared" si="0"/>
        <v>0.8</v>
      </c>
      <c r="I33" s="66">
        <f t="shared" si="0"/>
        <v>0.8</v>
      </c>
      <c r="J33" s="66">
        <f t="shared" si="0"/>
        <v>0.81</v>
      </c>
      <c r="K33" s="66">
        <f t="shared" si="0"/>
        <v>0.81</v>
      </c>
      <c r="L33" s="66">
        <f t="shared" si="0"/>
        <v>0.81</v>
      </c>
      <c r="M33" s="66">
        <f t="shared" si="0"/>
        <v>0.8</v>
      </c>
      <c r="N33" s="66">
        <f t="shared" si="0"/>
        <v>0.8</v>
      </c>
      <c r="O33" s="66">
        <f t="shared" si="0"/>
        <v>0.79</v>
      </c>
      <c r="P33" s="66">
        <f t="shared" si="0"/>
        <v>0.79</v>
      </c>
      <c r="Q33" s="62"/>
      <c r="R33" s="100"/>
    </row>
    <row r="34" spans="2:18" ht="30" customHeight="1" x14ac:dyDescent="0.15">
      <c r="B34" s="3" t="s">
        <v>34</v>
      </c>
      <c r="C34" s="61" t="s">
        <v>68</v>
      </c>
      <c r="D34" s="40" t="s">
        <v>127</v>
      </c>
      <c r="E34" s="65">
        <f>ROUND($E$12*E25*E33,1)</f>
        <v>1472.3</v>
      </c>
      <c r="F34" s="65">
        <f t="shared" ref="F34:P34" si="1">ROUND($E$12*F25*F33,1)</f>
        <v>1529</v>
      </c>
      <c r="G34" s="65">
        <f t="shared" si="1"/>
        <v>1420.8</v>
      </c>
      <c r="H34" s="65">
        <f t="shared" si="1"/>
        <v>1267.2</v>
      </c>
      <c r="I34" s="65">
        <f t="shared" si="1"/>
        <v>1135.2</v>
      </c>
      <c r="J34" s="65">
        <f t="shared" si="1"/>
        <v>1050.5</v>
      </c>
      <c r="K34" s="65">
        <f t="shared" si="1"/>
        <v>1042.5</v>
      </c>
      <c r="L34" s="65">
        <f t="shared" si="1"/>
        <v>1037.0999999999999</v>
      </c>
      <c r="M34" s="65">
        <f t="shared" si="1"/>
        <v>1056</v>
      </c>
      <c r="N34" s="65">
        <f t="shared" si="1"/>
        <v>1108.8</v>
      </c>
      <c r="O34" s="65">
        <f t="shared" si="1"/>
        <v>1420.8</v>
      </c>
      <c r="P34" s="65">
        <f t="shared" si="1"/>
        <v>1459.9</v>
      </c>
      <c r="Q34" s="62"/>
    </row>
    <row r="35" spans="2:18" ht="30" customHeight="1" x14ac:dyDescent="0.15">
      <c r="B35" s="3" t="s">
        <v>202</v>
      </c>
      <c r="C35" s="27" t="s">
        <v>69</v>
      </c>
      <c r="D35" s="41"/>
      <c r="E35" s="67">
        <v>1200</v>
      </c>
      <c r="F35" s="67">
        <v>1200</v>
      </c>
      <c r="G35" s="67">
        <v>1300</v>
      </c>
      <c r="H35" s="67">
        <v>1300</v>
      </c>
      <c r="I35" s="67">
        <v>1100</v>
      </c>
      <c r="J35" s="67">
        <v>1100</v>
      </c>
      <c r="K35" s="67">
        <v>1100</v>
      </c>
      <c r="L35" s="67">
        <v>1100</v>
      </c>
      <c r="M35" s="67">
        <v>1150</v>
      </c>
      <c r="N35" s="67">
        <v>1150</v>
      </c>
      <c r="O35" s="67">
        <v>1200</v>
      </c>
      <c r="P35" s="67">
        <v>1200</v>
      </c>
      <c r="Q35" s="62" t="s">
        <v>159</v>
      </c>
    </row>
    <row r="36" spans="2:18" ht="14.45" customHeight="1" x14ac:dyDescent="0.15">
      <c r="B36" s="70"/>
      <c r="C36" s="71"/>
      <c r="D36" s="72"/>
      <c r="E36" s="73"/>
      <c r="F36" s="73"/>
      <c r="G36" s="73"/>
      <c r="H36" s="73"/>
      <c r="I36" s="73"/>
      <c r="J36" s="73"/>
      <c r="K36" s="73"/>
      <c r="L36" s="73"/>
      <c r="M36" s="73"/>
      <c r="N36" s="73"/>
      <c r="O36" s="73"/>
      <c r="P36" s="73"/>
    </row>
    <row r="37" spans="2:18" ht="27.75" customHeight="1" x14ac:dyDescent="0.15">
      <c r="B37" s="82" t="s">
        <v>158</v>
      </c>
      <c r="C37" s="69"/>
      <c r="D37" s="69"/>
      <c r="E37" s="75"/>
      <c r="F37" s="75"/>
      <c r="G37" s="75"/>
      <c r="H37" s="75"/>
      <c r="I37" s="75"/>
      <c r="J37" s="75"/>
      <c r="K37" s="75"/>
      <c r="L37" s="75"/>
      <c r="M37" s="75"/>
      <c r="N37" s="75"/>
      <c r="O37" s="75"/>
      <c r="P37" s="75"/>
    </row>
    <row r="38" spans="2:18" x14ac:dyDescent="0.15">
      <c r="B38" s="74"/>
      <c r="C38" s="2" t="s">
        <v>42</v>
      </c>
      <c r="D38" s="2" t="s">
        <v>43</v>
      </c>
      <c r="E38" s="35" t="s">
        <v>12</v>
      </c>
      <c r="F38" s="5" t="s">
        <v>13</v>
      </c>
      <c r="G38" s="5" t="s">
        <v>14</v>
      </c>
      <c r="H38" s="5" t="s">
        <v>15</v>
      </c>
      <c r="I38" s="5" t="s">
        <v>16</v>
      </c>
      <c r="J38" s="5" t="s">
        <v>17</v>
      </c>
      <c r="K38" s="5" t="s">
        <v>18</v>
      </c>
      <c r="L38" s="5" t="s">
        <v>19</v>
      </c>
      <c r="M38" s="5" t="s">
        <v>20</v>
      </c>
      <c r="N38" s="5" t="s">
        <v>21</v>
      </c>
      <c r="O38" s="5" t="s">
        <v>22</v>
      </c>
      <c r="P38" s="5" t="s">
        <v>23</v>
      </c>
      <c r="Q38" s="2" t="s">
        <v>161</v>
      </c>
    </row>
    <row r="39" spans="2:18" ht="30" customHeight="1" x14ac:dyDescent="0.15">
      <c r="B39" s="47" t="s">
        <v>128</v>
      </c>
      <c r="C39" s="81" t="s">
        <v>70</v>
      </c>
      <c r="D39" s="48"/>
      <c r="E39" s="51">
        <v>215.4</v>
      </c>
      <c r="F39" s="51">
        <v>223.5</v>
      </c>
      <c r="G39" s="51">
        <v>205.5</v>
      </c>
      <c r="H39" s="51">
        <v>180.1</v>
      </c>
      <c r="I39" s="51">
        <v>160.19999999999999</v>
      </c>
      <c r="J39" s="51">
        <v>145.69999999999999</v>
      </c>
      <c r="K39" s="51">
        <v>144.30000000000001</v>
      </c>
      <c r="L39" s="51">
        <v>143.5</v>
      </c>
      <c r="M39" s="51">
        <v>146.9</v>
      </c>
      <c r="N39" s="51">
        <v>155.80000000000001</v>
      </c>
      <c r="O39" s="51">
        <v>207.6</v>
      </c>
      <c r="P39" s="51">
        <v>213.4</v>
      </c>
      <c r="Q39" s="62" t="s">
        <v>154</v>
      </c>
      <c r="R39" s="39" t="s">
        <v>157</v>
      </c>
    </row>
    <row r="40" spans="2:18" ht="30" customHeight="1" x14ac:dyDescent="0.15">
      <c r="B40" s="3" t="s">
        <v>129</v>
      </c>
      <c r="C40" s="27" t="s">
        <v>86</v>
      </c>
      <c r="D40" s="42"/>
      <c r="E40" s="10">
        <v>6</v>
      </c>
      <c r="F40" s="10">
        <v>6</v>
      </c>
      <c r="G40" s="10">
        <v>6</v>
      </c>
      <c r="H40" s="10">
        <v>6</v>
      </c>
      <c r="I40" s="10">
        <v>6</v>
      </c>
      <c r="J40" s="10">
        <v>6</v>
      </c>
      <c r="K40" s="10">
        <v>6</v>
      </c>
      <c r="L40" s="10">
        <v>6</v>
      </c>
      <c r="M40" s="10">
        <v>6</v>
      </c>
      <c r="N40" s="10">
        <v>6</v>
      </c>
      <c r="O40" s="10">
        <v>6</v>
      </c>
      <c r="P40" s="10">
        <v>6</v>
      </c>
      <c r="Q40" s="62" t="s">
        <v>156</v>
      </c>
      <c r="R40" s="39" t="s">
        <v>155</v>
      </c>
    </row>
    <row r="41" spans="2:18" ht="30" customHeight="1" x14ac:dyDescent="0.15">
      <c r="B41" s="3" t="s">
        <v>133</v>
      </c>
      <c r="C41" s="27" t="s">
        <v>85</v>
      </c>
      <c r="D41" s="43" t="s">
        <v>137</v>
      </c>
      <c r="E41" s="49">
        <f>ROUND(E39*(1-E40/100),2)</f>
        <v>202.48</v>
      </c>
      <c r="F41" s="49">
        <f t="shared" ref="F41:P41" si="2">ROUND(F39*(1-F40/100),2)</f>
        <v>210.09</v>
      </c>
      <c r="G41" s="49">
        <f t="shared" si="2"/>
        <v>193.17</v>
      </c>
      <c r="H41" s="49">
        <f t="shared" si="2"/>
        <v>169.29</v>
      </c>
      <c r="I41" s="49">
        <f t="shared" si="2"/>
        <v>150.59</v>
      </c>
      <c r="J41" s="49">
        <f t="shared" si="2"/>
        <v>136.96</v>
      </c>
      <c r="K41" s="49">
        <f t="shared" si="2"/>
        <v>135.63999999999999</v>
      </c>
      <c r="L41" s="49">
        <f t="shared" si="2"/>
        <v>134.88999999999999</v>
      </c>
      <c r="M41" s="49">
        <f t="shared" si="2"/>
        <v>138.09</v>
      </c>
      <c r="N41" s="49">
        <f t="shared" si="2"/>
        <v>146.44999999999999</v>
      </c>
      <c r="O41" s="49">
        <f t="shared" si="2"/>
        <v>195.14</v>
      </c>
      <c r="P41" s="49">
        <f t="shared" si="2"/>
        <v>200.6</v>
      </c>
      <c r="Q41" s="62"/>
    </row>
    <row r="42" spans="2:18" ht="30" customHeight="1" x14ac:dyDescent="0.15">
      <c r="B42" s="3" t="s">
        <v>130</v>
      </c>
      <c r="C42" s="27" t="s">
        <v>87</v>
      </c>
      <c r="D42" s="43" t="s">
        <v>88</v>
      </c>
      <c r="E42" s="49">
        <f>ROUND(IF(E41&gt;$E$21,$E$21,E41),2)</f>
        <v>200</v>
      </c>
      <c r="F42" s="49">
        <f t="shared" ref="F42:P42" si="3">ROUND(IF(F41&gt;$E$19,$E$19,F41),2)</f>
        <v>210.09</v>
      </c>
      <c r="G42" s="49">
        <f t="shared" si="3"/>
        <v>193.17</v>
      </c>
      <c r="H42" s="49">
        <f t="shared" si="3"/>
        <v>169.29</v>
      </c>
      <c r="I42" s="49">
        <f t="shared" si="3"/>
        <v>150.59</v>
      </c>
      <c r="J42" s="49">
        <f t="shared" si="3"/>
        <v>136.96</v>
      </c>
      <c r="K42" s="49">
        <f t="shared" si="3"/>
        <v>135.63999999999999</v>
      </c>
      <c r="L42" s="49">
        <f t="shared" si="3"/>
        <v>134.88999999999999</v>
      </c>
      <c r="M42" s="49">
        <f t="shared" si="3"/>
        <v>138.09</v>
      </c>
      <c r="N42" s="49">
        <f t="shared" si="3"/>
        <v>146.44999999999999</v>
      </c>
      <c r="O42" s="49">
        <f t="shared" si="3"/>
        <v>195.14</v>
      </c>
      <c r="P42" s="49">
        <f t="shared" si="3"/>
        <v>200.6</v>
      </c>
      <c r="Q42" s="62"/>
    </row>
    <row r="43" spans="2:18" ht="30" customHeight="1" x14ac:dyDescent="0.15">
      <c r="B43" s="3" t="s">
        <v>131</v>
      </c>
      <c r="C43" s="27" t="s">
        <v>89</v>
      </c>
      <c r="D43" s="42"/>
      <c r="E43" s="10">
        <v>6</v>
      </c>
      <c r="F43" s="10">
        <v>6</v>
      </c>
      <c r="G43" s="10">
        <v>6</v>
      </c>
      <c r="H43" s="10">
        <v>6</v>
      </c>
      <c r="I43" s="10">
        <v>6</v>
      </c>
      <c r="J43" s="10">
        <v>6</v>
      </c>
      <c r="K43" s="10">
        <v>6</v>
      </c>
      <c r="L43" s="10">
        <v>6</v>
      </c>
      <c r="M43" s="10">
        <v>6</v>
      </c>
      <c r="N43" s="10">
        <v>6</v>
      </c>
      <c r="O43" s="10">
        <v>6</v>
      </c>
      <c r="P43" s="10">
        <v>6</v>
      </c>
      <c r="Q43" s="62" t="s">
        <v>156</v>
      </c>
      <c r="R43" s="39" t="s">
        <v>155</v>
      </c>
    </row>
    <row r="44" spans="2:18" ht="30" customHeight="1" x14ac:dyDescent="0.15">
      <c r="B44" s="3" t="s">
        <v>132</v>
      </c>
      <c r="C44" s="27" t="s">
        <v>90</v>
      </c>
      <c r="D44" s="43" t="s">
        <v>138</v>
      </c>
      <c r="E44" s="77">
        <f>ROUND(E42*(1-E43/100),2)</f>
        <v>188</v>
      </c>
      <c r="F44" s="77">
        <f t="shared" ref="F44:P44" si="4">ROUND(F42*(1-F43/100),2)</f>
        <v>197.48</v>
      </c>
      <c r="G44" s="77">
        <f t="shared" si="4"/>
        <v>181.58</v>
      </c>
      <c r="H44" s="77">
        <f t="shared" si="4"/>
        <v>159.13</v>
      </c>
      <c r="I44" s="77">
        <f t="shared" si="4"/>
        <v>141.55000000000001</v>
      </c>
      <c r="J44" s="77">
        <f t="shared" si="4"/>
        <v>128.74</v>
      </c>
      <c r="K44" s="77">
        <f t="shared" si="4"/>
        <v>127.5</v>
      </c>
      <c r="L44" s="77">
        <f t="shared" si="4"/>
        <v>126.8</v>
      </c>
      <c r="M44" s="77">
        <f t="shared" si="4"/>
        <v>129.80000000000001</v>
      </c>
      <c r="N44" s="77">
        <f t="shared" si="4"/>
        <v>137.66</v>
      </c>
      <c r="O44" s="77">
        <f t="shared" si="4"/>
        <v>183.43</v>
      </c>
      <c r="P44" s="77">
        <f t="shared" si="4"/>
        <v>188.56</v>
      </c>
      <c r="Q44" s="76"/>
    </row>
    <row r="45" spans="2:18" ht="30" customHeight="1" x14ac:dyDescent="0.15">
      <c r="B45" s="3" t="s">
        <v>134</v>
      </c>
      <c r="C45" s="27" t="s">
        <v>71</v>
      </c>
      <c r="D45" s="3"/>
      <c r="E45" s="15">
        <v>26</v>
      </c>
      <c r="F45" s="15">
        <v>24</v>
      </c>
      <c r="G45" s="15">
        <v>26</v>
      </c>
      <c r="H45" s="15">
        <v>26</v>
      </c>
      <c r="I45" s="15">
        <v>26</v>
      </c>
      <c r="J45" s="15">
        <v>26</v>
      </c>
      <c r="K45" s="15">
        <v>26</v>
      </c>
      <c r="L45" s="15">
        <v>26</v>
      </c>
      <c r="M45" s="15">
        <v>26</v>
      </c>
      <c r="N45" s="15">
        <v>26</v>
      </c>
      <c r="O45" s="15">
        <v>26</v>
      </c>
      <c r="P45" s="15">
        <v>26</v>
      </c>
      <c r="Q45" s="76"/>
    </row>
    <row r="46" spans="2:18" ht="30" customHeight="1" x14ac:dyDescent="0.15">
      <c r="B46" s="13" t="s">
        <v>135</v>
      </c>
      <c r="C46" s="78" t="s">
        <v>91</v>
      </c>
      <c r="D46" s="54" t="s">
        <v>136</v>
      </c>
      <c r="E46" s="19">
        <f>ROUND(((E34-E39+E44)*E45),0)</f>
        <v>37567</v>
      </c>
      <c r="F46" s="19">
        <f t="shared" ref="F46:P46" si="5">ROUND(((F34-F39+F44)*F45),0)</f>
        <v>36072</v>
      </c>
      <c r="G46" s="19">
        <f t="shared" si="5"/>
        <v>36319</v>
      </c>
      <c r="H46" s="19">
        <f t="shared" si="5"/>
        <v>32402</v>
      </c>
      <c r="I46" s="19">
        <f t="shared" si="5"/>
        <v>29030</v>
      </c>
      <c r="J46" s="19">
        <f t="shared" si="5"/>
        <v>26872</v>
      </c>
      <c r="K46" s="19">
        <f t="shared" si="5"/>
        <v>26668</v>
      </c>
      <c r="L46" s="19">
        <f t="shared" si="5"/>
        <v>26530</v>
      </c>
      <c r="M46" s="19">
        <f t="shared" si="5"/>
        <v>27011</v>
      </c>
      <c r="N46" s="19">
        <f t="shared" si="5"/>
        <v>28357</v>
      </c>
      <c r="O46" s="19">
        <f t="shared" si="5"/>
        <v>36312</v>
      </c>
      <c r="P46" s="19">
        <f t="shared" si="5"/>
        <v>37312</v>
      </c>
      <c r="Q46" s="68"/>
    </row>
    <row r="47" spans="2:18" ht="14.45" customHeight="1" x14ac:dyDescent="0.15">
      <c r="B47" s="70"/>
      <c r="C47" s="71"/>
      <c r="D47" s="72"/>
      <c r="E47" s="73"/>
      <c r="F47" s="73"/>
      <c r="G47" s="73"/>
      <c r="H47" s="73"/>
      <c r="I47" s="73"/>
      <c r="J47" s="73"/>
      <c r="K47" s="73"/>
      <c r="L47" s="73"/>
      <c r="M47" s="73"/>
      <c r="N47" s="73"/>
      <c r="O47" s="73"/>
      <c r="P47" s="73"/>
    </row>
    <row r="48" spans="2:18" ht="24.6" customHeight="1" x14ac:dyDescent="0.15">
      <c r="B48" s="82" t="s">
        <v>160</v>
      </c>
      <c r="C48" s="69"/>
      <c r="D48" s="69"/>
    </row>
    <row r="49" spans="2:18" x14ac:dyDescent="0.15">
      <c r="B49" s="74"/>
      <c r="C49" s="2" t="s">
        <v>42</v>
      </c>
      <c r="D49" s="2" t="s">
        <v>43</v>
      </c>
      <c r="E49" s="2" t="s">
        <v>12</v>
      </c>
      <c r="F49" s="2" t="s">
        <v>13</v>
      </c>
      <c r="G49" s="2" t="s">
        <v>14</v>
      </c>
      <c r="H49" s="2" t="s">
        <v>15</v>
      </c>
      <c r="I49" s="2" t="s">
        <v>16</v>
      </c>
      <c r="J49" s="2" t="s">
        <v>17</v>
      </c>
      <c r="K49" s="2" t="s">
        <v>18</v>
      </c>
      <c r="L49" s="2" t="s">
        <v>19</v>
      </c>
      <c r="M49" s="2" t="s">
        <v>20</v>
      </c>
      <c r="N49" s="2" t="s">
        <v>21</v>
      </c>
      <c r="O49" s="2" t="s">
        <v>22</v>
      </c>
      <c r="P49" s="2" t="s">
        <v>23</v>
      </c>
      <c r="Q49" s="2" t="s">
        <v>161</v>
      </c>
    </row>
    <row r="50" spans="2:18" ht="30.6" customHeight="1" x14ac:dyDescent="0.15">
      <c r="B50" s="3" t="s">
        <v>149</v>
      </c>
      <c r="C50" s="27" t="s">
        <v>92</v>
      </c>
      <c r="D50" s="3"/>
      <c r="E50" s="52">
        <v>542</v>
      </c>
      <c r="F50" s="52">
        <v>535</v>
      </c>
      <c r="G50" s="52">
        <v>540</v>
      </c>
      <c r="H50" s="52">
        <v>530</v>
      </c>
      <c r="I50" s="52">
        <v>523</v>
      </c>
      <c r="J50" s="52">
        <v>499</v>
      </c>
      <c r="K50" s="52">
        <v>463</v>
      </c>
      <c r="L50" s="52">
        <v>471</v>
      </c>
      <c r="M50" s="52">
        <v>527</v>
      </c>
      <c r="N50" s="52">
        <v>535</v>
      </c>
      <c r="O50" s="52">
        <v>542</v>
      </c>
      <c r="P50" s="52">
        <v>550</v>
      </c>
      <c r="Q50" s="62" t="s">
        <v>154</v>
      </c>
    </row>
    <row r="51" spans="2:18" ht="30.6" customHeight="1" x14ac:dyDescent="0.15">
      <c r="B51" s="3" t="s">
        <v>129</v>
      </c>
      <c r="C51" s="27" t="s">
        <v>93</v>
      </c>
      <c r="D51" s="41" t="s">
        <v>139</v>
      </c>
      <c r="E51" s="10">
        <v>6</v>
      </c>
      <c r="F51" s="10">
        <v>6</v>
      </c>
      <c r="G51" s="10">
        <v>6</v>
      </c>
      <c r="H51" s="10">
        <v>6</v>
      </c>
      <c r="I51" s="10">
        <v>6</v>
      </c>
      <c r="J51" s="10">
        <v>6</v>
      </c>
      <c r="K51" s="10">
        <v>6</v>
      </c>
      <c r="L51" s="10">
        <v>6</v>
      </c>
      <c r="M51" s="10">
        <v>6</v>
      </c>
      <c r="N51" s="10">
        <v>6</v>
      </c>
      <c r="O51" s="10">
        <v>6</v>
      </c>
      <c r="P51" s="10">
        <v>6</v>
      </c>
      <c r="Q51" s="62" t="s">
        <v>156</v>
      </c>
      <c r="R51" s="39" t="s">
        <v>155</v>
      </c>
    </row>
    <row r="52" spans="2:18" ht="30.6" customHeight="1" x14ac:dyDescent="0.15">
      <c r="B52" s="3" t="s">
        <v>133</v>
      </c>
      <c r="C52" s="27" t="s">
        <v>94</v>
      </c>
      <c r="D52" s="43" t="s">
        <v>140</v>
      </c>
      <c r="E52" s="53">
        <f>ROUND((E50*(1-E51/100)),1)</f>
        <v>509.5</v>
      </c>
      <c r="F52" s="53">
        <f t="shared" ref="F52:P52" si="6">ROUND((F50*(1-F51/100)),1)</f>
        <v>502.9</v>
      </c>
      <c r="G52" s="53">
        <f t="shared" si="6"/>
        <v>507.6</v>
      </c>
      <c r="H52" s="53">
        <f t="shared" si="6"/>
        <v>498.2</v>
      </c>
      <c r="I52" s="53">
        <f t="shared" si="6"/>
        <v>491.6</v>
      </c>
      <c r="J52" s="53">
        <f t="shared" si="6"/>
        <v>469.1</v>
      </c>
      <c r="K52" s="53">
        <f t="shared" si="6"/>
        <v>435.2</v>
      </c>
      <c r="L52" s="53">
        <f t="shared" si="6"/>
        <v>442.7</v>
      </c>
      <c r="M52" s="53">
        <f t="shared" si="6"/>
        <v>495.4</v>
      </c>
      <c r="N52" s="53">
        <f t="shared" si="6"/>
        <v>502.9</v>
      </c>
      <c r="O52" s="53">
        <f t="shared" si="6"/>
        <v>509.5</v>
      </c>
      <c r="P52" s="53">
        <f t="shared" si="6"/>
        <v>517</v>
      </c>
      <c r="Q52" s="62"/>
    </row>
    <row r="53" spans="2:18" ht="30.6" customHeight="1" x14ac:dyDescent="0.15">
      <c r="B53" s="3" t="s">
        <v>130</v>
      </c>
      <c r="C53" s="27" t="s">
        <v>95</v>
      </c>
      <c r="D53" s="50" t="s">
        <v>96</v>
      </c>
      <c r="E53" s="53">
        <f>IF(E52&gt;$E$19,$E$19,E52)</f>
        <v>509.5</v>
      </c>
      <c r="F53" s="53">
        <f t="shared" ref="F53:P53" si="7">IF(F52&gt;$E$19,$E$19,F52)</f>
        <v>502.9</v>
      </c>
      <c r="G53" s="53">
        <f t="shared" si="7"/>
        <v>507.6</v>
      </c>
      <c r="H53" s="53">
        <f t="shared" si="7"/>
        <v>498.2</v>
      </c>
      <c r="I53" s="53">
        <f t="shared" si="7"/>
        <v>491.6</v>
      </c>
      <c r="J53" s="53">
        <f t="shared" si="7"/>
        <v>469.1</v>
      </c>
      <c r="K53" s="53">
        <f t="shared" si="7"/>
        <v>435.2</v>
      </c>
      <c r="L53" s="53">
        <f t="shared" si="7"/>
        <v>442.7</v>
      </c>
      <c r="M53" s="53">
        <f t="shared" si="7"/>
        <v>495.4</v>
      </c>
      <c r="N53" s="53">
        <f t="shared" si="7"/>
        <v>502.9</v>
      </c>
      <c r="O53" s="53">
        <f t="shared" si="7"/>
        <v>509.5</v>
      </c>
      <c r="P53" s="53">
        <f t="shared" si="7"/>
        <v>517</v>
      </c>
      <c r="Q53" s="62"/>
    </row>
    <row r="54" spans="2:18" ht="30.6" customHeight="1" x14ac:dyDescent="0.15">
      <c r="B54" s="3" t="s">
        <v>131</v>
      </c>
      <c r="C54" s="27" t="s">
        <v>97</v>
      </c>
      <c r="D54" s="41" t="s">
        <v>141</v>
      </c>
      <c r="E54" s="10">
        <v>6</v>
      </c>
      <c r="F54" s="10">
        <v>6</v>
      </c>
      <c r="G54" s="10">
        <v>6</v>
      </c>
      <c r="H54" s="10">
        <v>6</v>
      </c>
      <c r="I54" s="10">
        <v>6</v>
      </c>
      <c r="J54" s="10">
        <v>6</v>
      </c>
      <c r="K54" s="10">
        <v>6</v>
      </c>
      <c r="L54" s="10">
        <v>6</v>
      </c>
      <c r="M54" s="10">
        <v>6</v>
      </c>
      <c r="N54" s="10">
        <v>6</v>
      </c>
      <c r="O54" s="10">
        <v>6</v>
      </c>
      <c r="P54" s="10">
        <v>6</v>
      </c>
      <c r="Q54" s="62" t="s">
        <v>156</v>
      </c>
      <c r="R54" s="39" t="s">
        <v>155</v>
      </c>
    </row>
    <row r="55" spans="2:18" ht="30.6" customHeight="1" x14ac:dyDescent="0.15">
      <c r="B55" s="3" t="s">
        <v>132</v>
      </c>
      <c r="C55" s="27" t="s">
        <v>98</v>
      </c>
      <c r="D55" s="43" t="s">
        <v>142</v>
      </c>
      <c r="E55" s="45">
        <f>ROUND((E53*(1-E54/100)),1)</f>
        <v>478.9</v>
      </c>
      <c r="F55" s="45">
        <f t="shared" ref="F55:P55" si="8">ROUND((F53*(1-F54/100)),1)</f>
        <v>472.7</v>
      </c>
      <c r="G55" s="45">
        <f t="shared" si="8"/>
        <v>477.1</v>
      </c>
      <c r="H55" s="45">
        <f t="shared" si="8"/>
        <v>468.3</v>
      </c>
      <c r="I55" s="45">
        <f t="shared" si="8"/>
        <v>462.1</v>
      </c>
      <c r="J55" s="45">
        <f t="shared" si="8"/>
        <v>441</v>
      </c>
      <c r="K55" s="45">
        <f t="shared" si="8"/>
        <v>409.1</v>
      </c>
      <c r="L55" s="45">
        <f t="shared" si="8"/>
        <v>416.1</v>
      </c>
      <c r="M55" s="45">
        <f t="shared" si="8"/>
        <v>465.7</v>
      </c>
      <c r="N55" s="45">
        <f t="shared" si="8"/>
        <v>472.7</v>
      </c>
      <c r="O55" s="45">
        <f t="shared" si="8"/>
        <v>478.9</v>
      </c>
      <c r="P55" s="45">
        <f t="shared" si="8"/>
        <v>486</v>
      </c>
      <c r="Q55" s="62"/>
    </row>
    <row r="56" spans="2:18" ht="30.6" customHeight="1" x14ac:dyDescent="0.15">
      <c r="B56" s="3" t="s">
        <v>151</v>
      </c>
      <c r="C56" s="27" t="s">
        <v>99</v>
      </c>
      <c r="D56" s="43" t="s">
        <v>143</v>
      </c>
      <c r="E56" s="16">
        <f>31-E45</f>
        <v>5</v>
      </c>
      <c r="F56" s="16">
        <f>28-F45</f>
        <v>4</v>
      </c>
      <c r="G56" s="16">
        <f t="shared" ref="G56:P56" si="9">31-G45</f>
        <v>5</v>
      </c>
      <c r="H56" s="16">
        <f>30-H45</f>
        <v>4</v>
      </c>
      <c r="I56" s="16">
        <f t="shared" si="9"/>
        <v>5</v>
      </c>
      <c r="J56" s="16">
        <f>30-J45</f>
        <v>4</v>
      </c>
      <c r="K56" s="16">
        <f t="shared" si="9"/>
        <v>5</v>
      </c>
      <c r="L56" s="16">
        <f t="shared" si="9"/>
        <v>5</v>
      </c>
      <c r="M56" s="16">
        <f>30-M45</f>
        <v>4</v>
      </c>
      <c r="N56" s="16">
        <f t="shared" si="9"/>
        <v>5</v>
      </c>
      <c r="O56" s="16">
        <f>30-O45</f>
        <v>4</v>
      </c>
      <c r="P56" s="16">
        <f t="shared" si="9"/>
        <v>5</v>
      </c>
      <c r="Q56" s="62"/>
    </row>
    <row r="57" spans="2:18" ht="30.6" customHeight="1" x14ac:dyDescent="0.15">
      <c r="B57" s="13" t="s">
        <v>150</v>
      </c>
      <c r="C57" s="78" t="s">
        <v>100</v>
      </c>
      <c r="D57" s="54" t="s">
        <v>144</v>
      </c>
      <c r="E57" s="19">
        <f>ROUND(((E34-E50+E55)*E56),0)</f>
        <v>7046</v>
      </c>
      <c r="F57" s="19">
        <f t="shared" ref="F57:P57" si="10">ROUND(((F34-F50+F55)*F56),0)</f>
        <v>5867</v>
      </c>
      <c r="G57" s="19">
        <f t="shared" si="10"/>
        <v>6790</v>
      </c>
      <c r="H57" s="19">
        <f t="shared" si="10"/>
        <v>4822</v>
      </c>
      <c r="I57" s="19">
        <f t="shared" si="10"/>
        <v>5372</v>
      </c>
      <c r="J57" s="19">
        <f t="shared" si="10"/>
        <v>3970</v>
      </c>
      <c r="K57" s="19">
        <f t="shared" si="10"/>
        <v>4943</v>
      </c>
      <c r="L57" s="19">
        <f t="shared" si="10"/>
        <v>4911</v>
      </c>
      <c r="M57" s="19">
        <f t="shared" si="10"/>
        <v>3979</v>
      </c>
      <c r="N57" s="19">
        <f t="shared" si="10"/>
        <v>5233</v>
      </c>
      <c r="O57" s="19">
        <f t="shared" si="10"/>
        <v>5431</v>
      </c>
      <c r="P57" s="19">
        <f t="shared" si="10"/>
        <v>6980</v>
      </c>
      <c r="Q57" s="68"/>
    </row>
    <row r="58" spans="2:18" ht="12.75" customHeight="1" x14ac:dyDescent="0.15">
      <c r="B58" s="17"/>
      <c r="C58" s="63"/>
      <c r="D58" s="17"/>
      <c r="E58" s="14"/>
      <c r="F58" s="14"/>
      <c r="G58" s="14"/>
      <c r="H58" s="14"/>
      <c r="I58" s="14"/>
      <c r="J58" s="14"/>
      <c r="K58" s="14"/>
      <c r="L58" s="14"/>
      <c r="M58" s="14"/>
      <c r="N58" s="14"/>
      <c r="O58" s="14"/>
      <c r="P58" s="14"/>
    </row>
    <row r="59" spans="2:18" ht="30" customHeight="1" x14ac:dyDescent="0.15">
      <c r="B59" s="3" t="s">
        <v>147</v>
      </c>
      <c r="C59" s="27" t="s">
        <v>101</v>
      </c>
      <c r="D59" s="43" t="s">
        <v>145</v>
      </c>
      <c r="E59" s="64">
        <f>E46+E57</f>
        <v>44613</v>
      </c>
      <c r="F59" s="64">
        <f t="shared" ref="F59:P59" si="11">F46+F57</f>
        <v>41939</v>
      </c>
      <c r="G59" s="64">
        <f t="shared" si="11"/>
        <v>43109</v>
      </c>
      <c r="H59" s="64">
        <f t="shared" si="11"/>
        <v>37224</v>
      </c>
      <c r="I59" s="64">
        <f t="shared" si="11"/>
        <v>34402</v>
      </c>
      <c r="J59" s="64">
        <f t="shared" si="11"/>
        <v>30842</v>
      </c>
      <c r="K59" s="64">
        <f t="shared" si="11"/>
        <v>31611</v>
      </c>
      <c r="L59" s="64">
        <f t="shared" si="11"/>
        <v>31441</v>
      </c>
      <c r="M59" s="64">
        <f t="shared" si="11"/>
        <v>30990</v>
      </c>
      <c r="N59" s="64">
        <f t="shared" si="11"/>
        <v>33590</v>
      </c>
      <c r="O59" s="64">
        <f t="shared" si="11"/>
        <v>41743</v>
      </c>
      <c r="P59" s="64">
        <f t="shared" si="11"/>
        <v>44292</v>
      </c>
    </row>
    <row r="60" spans="2:18" ht="30" customHeight="1" x14ac:dyDescent="0.15">
      <c r="B60" s="3" t="s">
        <v>148</v>
      </c>
      <c r="C60" s="27" t="s">
        <v>102</v>
      </c>
      <c r="D60" s="43" t="s">
        <v>146</v>
      </c>
      <c r="E60" s="64">
        <f>SUM(E59:P59)</f>
        <v>445796</v>
      </c>
      <c r="F60" s="1"/>
      <c r="G60" s="1"/>
      <c r="H60" s="1"/>
      <c r="I60" s="1"/>
      <c r="J60" s="1"/>
      <c r="K60" s="1"/>
      <c r="L60" s="1"/>
      <c r="M60" s="1"/>
      <c r="N60" s="1"/>
      <c r="O60" s="1"/>
      <c r="P60" s="1"/>
    </row>
    <row r="61" spans="2:18" ht="15.6" customHeight="1" x14ac:dyDescent="0.15">
      <c r="B61" s="6"/>
      <c r="C61" s="22"/>
      <c r="D61" s="6"/>
      <c r="E61" s="1"/>
      <c r="F61" s="1"/>
      <c r="G61" s="1"/>
      <c r="H61" s="1"/>
      <c r="I61" s="1"/>
      <c r="J61" s="1"/>
      <c r="K61" s="1"/>
      <c r="L61" s="1"/>
      <c r="M61" s="1"/>
      <c r="N61" s="1"/>
      <c r="O61" s="1"/>
      <c r="P61" s="1"/>
    </row>
    <row r="62" spans="2:18" ht="26.45" customHeight="1" x14ac:dyDescent="0.15">
      <c r="B62" s="8" t="s">
        <v>29</v>
      </c>
      <c r="C62" s="79"/>
      <c r="D62" s="8"/>
      <c r="E62" s="1"/>
      <c r="F62" s="1"/>
      <c r="G62" s="1"/>
      <c r="H62" s="1"/>
      <c r="I62" s="1"/>
      <c r="J62" s="1"/>
      <c r="K62" s="1"/>
      <c r="L62" s="1"/>
      <c r="M62" s="1"/>
      <c r="N62" s="1"/>
      <c r="O62" s="1"/>
      <c r="P62" s="1"/>
    </row>
    <row r="63" spans="2:18" ht="30" customHeight="1" x14ac:dyDescent="0.15">
      <c r="B63" s="3" t="s">
        <v>26</v>
      </c>
      <c r="C63" s="27" t="s">
        <v>72</v>
      </c>
      <c r="D63" s="43"/>
      <c r="E63" s="18">
        <v>0.6</v>
      </c>
      <c r="F63" s="1" t="s">
        <v>24</v>
      </c>
      <c r="G63" s="1"/>
      <c r="H63" s="111" t="s">
        <v>33</v>
      </c>
      <c r="I63" s="112"/>
      <c r="J63" s="113" t="s">
        <v>192</v>
      </c>
      <c r="K63" s="114"/>
      <c r="L63" s="114"/>
      <c r="M63" s="114"/>
      <c r="N63" s="115"/>
      <c r="O63" s="1"/>
      <c r="P63" s="1"/>
      <c r="R63" s="101"/>
    </row>
    <row r="64" spans="2:18" ht="30" customHeight="1" x14ac:dyDescent="0.15">
      <c r="B64" s="1"/>
      <c r="C64" s="80"/>
      <c r="D64" s="44"/>
      <c r="E64" s="1"/>
      <c r="F64" s="1"/>
      <c r="G64" s="1"/>
      <c r="O64" s="1"/>
      <c r="P64" s="1"/>
    </row>
    <row r="65" spans="2:16" ht="30" customHeight="1" x14ac:dyDescent="0.15">
      <c r="B65" s="3" t="s">
        <v>73</v>
      </c>
      <c r="C65" s="27" t="s">
        <v>103</v>
      </c>
      <c r="D65" s="43" t="s">
        <v>152</v>
      </c>
      <c r="E65" s="19">
        <f>E60*E63/1000</f>
        <v>267.4776</v>
      </c>
      <c r="F65" s="1" t="s">
        <v>25</v>
      </c>
      <c r="G65" s="1"/>
      <c r="H65" s="1"/>
      <c r="I65" s="1"/>
      <c r="J65" s="1"/>
      <c r="K65" s="1"/>
      <c r="L65" s="1"/>
      <c r="M65" s="1"/>
      <c r="N65" s="1"/>
      <c r="O65" s="1"/>
      <c r="P65" s="1"/>
    </row>
    <row r="66" spans="2:16" ht="30" customHeight="1" x14ac:dyDescent="0.15">
      <c r="B66" s="3" t="s">
        <v>74</v>
      </c>
      <c r="C66" s="27" t="s">
        <v>75</v>
      </c>
      <c r="D66" s="43"/>
      <c r="E66" s="7">
        <v>0</v>
      </c>
      <c r="F66" s="1" t="s">
        <v>25</v>
      </c>
      <c r="G66" s="1"/>
      <c r="H66" s="1"/>
      <c r="I66" s="1"/>
      <c r="J66" s="1"/>
      <c r="K66" s="1"/>
      <c r="L66" s="1"/>
      <c r="M66" s="1"/>
      <c r="N66" s="1"/>
      <c r="O66" s="1"/>
      <c r="P66" s="1"/>
    </row>
    <row r="67" spans="2:16" ht="30" customHeight="1" x14ac:dyDescent="0.15">
      <c r="B67" s="1"/>
      <c r="C67" s="80"/>
      <c r="D67" s="44"/>
      <c r="E67" s="1"/>
      <c r="F67" s="1"/>
      <c r="G67" s="1"/>
      <c r="H67" s="1"/>
      <c r="I67" s="1"/>
      <c r="J67" s="1"/>
      <c r="K67" s="1"/>
      <c r="L67" s="1"/>
      <c r="M67" s="1"/>
      <c r="N67" s="1"/>
      <c r="O67" s="1"/>
      <c r="P67" s="1"/>
    </row>
    <row r="68" spans="2:16" ht="30" customHeight="1" x14ac:dyDescent="0.15">
      <c r="B68" s="3" t="s">
        <v>78</v>
      </c>
      <c r="C68" s="27" t="s">
        <v>76</v>
      </c>
      <c r="D68" s="43" t="s">
        <v>153</v>
      </c>
      <c r="E68" s="83">
        <f>ROUNDDOWN(E65-E66,0)</f>
        <v>267</v>
      </c>
      <c r="F68" s="1" t="s">
        <v>25</v>
      </c>
      <c r="G68" s="1"/>
      <c r="H68" s="46" t="s">
        <v>104</v>
      </c>
      <c r="I68" s="1"/>
      <c r="J68" s="1"/>
      <c r="K68" s="1"/>
      <c r="L68" s="1"/>
      <c r="M68" s="1"/>
      <c r="N68" s="1"/>
      <c r="O68" s="1"/>
      <c r="P68" s="1"/>
    </row>
    <row r="69" spans="2:16" ht="8.4499999999999993" customHeight="1" x14ac:dyDescent="0.15">
      <c r="B69" s="1"/>
      <c r="C69" s="1"/>
      <c r="D69" s="1"/>
      <c r="E69" s="1"/>
      <c r="F69" s="1"/>
      <c r="G69" s="1"/>
      <c r="H69" s="1"/>
      <c r="I69" s="1"/>
      <c r="J69" s="1"/>
      <c r="K69" s="1"/>
      <c r="L69" s="1"/>
      <c r="M69" s="1"/>
      <c r="N69" s="1"/>
      <c r="O69" s="1"/>
      <c r="P69" s="1"/>
    </row>
    <row r="70" spans="2:16" ht="9" customHeight="1" x14ac:dyDescent="0.15"/>
  </sheetData>
  <mergeCells count="13">
    <mergeCell ref="C3:J3"/>
    <mergeCell ref="E7:J7"/>
    <mergeCell ref="D4:J4"/>
    <mergeCell ref="P20:P21"/>
    <mergeCell ref="P18:P19"/>
    <mergeCell ref="Q18:Q19"/>
    <mergeCell ref="Q20:Q21"/>
    <mergeCell ref="B4:B5"/>
    <mergeCell ref="F5:G5"/>
    <mergeCell ref="H63:I63"/>
    <mergeCell ref="J63:N63"/>
    <mergeCell ref="B6:B7"/>
    <mergeCell ref="E6:J6"/>
  </mergeCells>
  <phoneticPr fontId="2"/>
  <pageMargins left="0.25" right="0.25" top="0.75" bottom="0.75" header="0.3" footer="0.3"/>
  <pageSetup paperSize="9" scale="60" fitToHeight="0" orientation="landscape" r:id="rId1"/>
  <rowBreaks count="2" manualBreakCount="2">
    <brk id="36" max="16383" man="1"/>
    <brk id="6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R70"/>
  <sheetViews>
    <sheetView tabSelected="1" view="pageBreakPreview" topLeftCell="A27" zoomScaleNormal="70" zoomScaleSheetLayoutView="100" zoomScalePageLayoutView="85" workbookViewId="0">
      <selection activeCell="B45" sqref="B45"/>
    </sheetView>
  </sheetViews>
  <sheetFormatPr defaultRowHeight="13.5" x14ac:dyDescent="0.15"/>
  <cols>
    <col min="1" max="1" width="4.75" customWidth="1"/>
    <col min="2" max="2" width="56.5" customWidth="1"/>
    <col min="3" max="3" width="8.75" customWidth="1"/>
    <col min="4" max="4" width="20.75" customWidth="1"/>
    <col min="5" max="6" width="8.875" customWidth="1"/>
    <col min="7" max="16" width="10.25" bestFit="1" customWidth="1"/>
    <col min="17" max="17" width="31.625" bestFit="1" customWidth="1"/>
    <col min="18" max="18" width="33.875" bestFit="1" customWidth="1"/>
    <col min="20" max="20" width="9.25" customWidth="1"/>
  </cols>
  <sheetData>
    <row r="1" spans="2:18" ht="23.45" customHeight="1" x14ac:dyDescent="0.15">
      <c r="B1" s="82" t="s">
        <v>195</v>
      </c>
    </row>
    <row r="3" spans="2:18" ht="14.45" customHeight="1" x14ac:dyDescent="0.15">
      <c r="B3" s="33" t="s">
        <v>1</v>
      </c>
      <c r="C3" s="119"/>
      <c r="D3" s="120"/>
      <c r="E3" s="120"/>
      <c r="F3" s="120"/>
      <c r="G3" s="120"/>
      <c r="H3" s="120"/>
      <c r="I3" s="120"/>
      <c r="J3" s="121"/>
      <c r="K3" s="55"/>
      <c r="L3" s="55"/>
      <c r="M3" s="55"/>
      <c r="N3" s="55"/>
      <c r="O3" s="55"/>
      <c r="P3" s="55"/>
      <c r="Q3" s="55"/>
      <c r="R3" s="21"/>
    </row>
    <row r="4" spans="2:18" ht="14.45" customHeight="1" x14ac:dyDescent="0.15">
      <c r="B4" s="107" t="s">
        <v>0</v>
      </c>
      <c r="C4" s="2" t="s">
        <v>2</v>
      </c>
      <c r="D4" s="122"/>
      <c r="E4" s="123"/>
      <c r="F4" s="123"/>
      <c r="G4" s="123"/>
      <c r="H4" s="123"/>
      <c r="I4" s="123"/>
      <c r="J4" s="123"/>
      <c r="K4" s="55"/>
      <c r="L4" s="55"/>
      <c r="M4" s="55"/>
      <c r="N4" s="55"/>
      <c r="O4" s="55"/>
      <c r="P4" s="55"/>
      <c r="Q4" s="55"/>
      <c r="R4" s="21"/>
    </row>
    <row r="5" spans="2:18" ht="14.45" customHeight="1" x14ac:dyDescent="0.15">
      <c r="B5" s="108"/>
      <c r="C5" s="2" t="s">
        <v>9</v>
      </c>
      <c r="D5" s="56"/>
      <c r="E5" s="2" t="s">
        <v>10</v>
      </c>
      <c r="F5" s="109"/>
      <c r="G5" s="110"/>
      <c r="H5" s="2" t="s">
        <v>39</v>
      </c>
      <c r="I5" s="56"/>
      <c r="J5" s="57" t="s">
        <v>40</v>
      </c>
      <c r="K5" s="55"/>
      <c r="L5" s="55"/>
      <c r="M5" s="55"/>
      <c r="N5" s="55"/>
      <c r="O5" s="55"/>
      <c r="P5" s="55"/>
      <c r="Q5" s="55"/>
      <c r="R5" s="21"/>
    </row>
    <row r="6" spans="2:18" ht="14.45" customHeight="1" x14ac:dyDescent="0.15">
      <c r="B6" s="107" t="s">
        <v>11</v>
      </c>
      <c r="C6" s="2" t="s">
        <v>3</v>
      </c>
      <c r="D6" s="58"/>
      <c r="E6" s="117" t="s">
        <v>4</v>
      </c>
      <c r="F6" s="118"/>
      <c r="G6" s="118"/>
      <c r="H6" s="118"/>
      <c r="I6" s="118"/>
      <c r="J6" s="118"/>
      <c r="K6" s="55"/>
      <c r="L6" s="55"/>
      <c r="M6" s="55"/>
      <c r="N6" s="55"/>
      <c r="O6" s="55"/>
      <c r="P6" s="55"/>
      <c r="Q6" s="55"/>
      <c r="R6" s="21"/>
    </row>
    <row r="7" spans="2:18" ht="14.45" customHeight="1" x14ac:dyDescent="0.15">
      <c r="B7" s="116"/>
      <c r="C7" s="2" t="s">
        <v>5</v>
      </c>
      <c r="D7" s="58"/>
      <c r="E7" s="117" t="s">
        <v>6</v>
      </c>
      <c r="F7" s="118"/>
      <c r="G7" s="118"/>
      <c r="H7" s="118"/>
      <c r="I7" s="118"/>
      <c r="J7" s="118"/>
      <c r="K7" s="55"/>
      <c r="L7" s="55"/>
      <c r="M7" s="55"/>
      <c r="N7" s="55"/>
      <c r="O7" s="55"/>
      <c r="P7" s="55"/>
      <c r="Q7" s="55"/>
      <c r="R7" s="21"/>
    </row>
    <row r="8" spans="2:18" ht="14.45" customHeight="1" x14ac:dyDescent="0.15">
      <c r="B8" s="22"/>
      <c r="C8" s="23"/>
      <c r="D8" s="23"/>
      <c r="E8" s="1"/>
      <c r="F8" s="24"/>
      <c r="G8" s="24"/>
      <c r="H8" s="24"/>
      <c r="I8" s="24"/>
      <c r="J8" s="24"/>
      <c r="K8" s="55"/>
      <c r="L8" s="55"/>
      <c r="M8" s="55"/>
      <c r="N8" s="55"/>
      <c r="O8" s="55"/>
      <c r="P8" s="55"/>
      <c r="Q8" s="55"/>
      <c r="R8" s="21"/>
    </row>
    <row r="9" spans="2:18" ht="14.45" customHeight="1" x14ac:dyDescent="0.15">
      <c r="B9" s="27" t="s">
        <v>41</v>
      </c>
      <c r="C9" s="2" t="s">
        <v>42</v>
      </c>
      <c r="D9" s="2" t="s">
        <v>43</v>
      </c>
      <c r="K9" s="55"/>
      <c r="L9" s="55"/>
      <c r="M9" s="25"/>
      <c r="N9" s="25"/>
      <c r="O9" s="25"/>
      <c r="P9" s="26"/>
      <c r="Q9" s="26"/>
    </row>
    <row r="10" spans="2:18" ht="14.45" customHeight="1" x14ac:dyDescent="0.15">
      <c r="B10" s="28" t="s">
        <v>199</v>
      </c>
      <c r="C10" s="59" t="s">
        <v>44</v>
      </c>
      <c r="D10" s="29"/>
      <c r="E10" s="96"/>
      <c r="F10" s="1" t="s">
        <v>186</v>
      </c>
      <c r="H10" s="1"/>
      <c r="J10" s="1"/>
      <c r="K10" s="55"/>
      <c r="L10" s="55"/>
      <c r="M10" s="25"/>
      <c r="N10" s="25"/>
      <c r="O10" s="25"/>
      <c r="P10" s="25"/>
      <c r="Q10" s="26"/>
      <c r="R10" s="26"/>
    </row>
    <row r="11" spans="2:18" ht="14.45" customHeight="1" x14ac:dyDescent="0.15">
      <c r="B11" s="7" t="s">
        <v>7</v>
      </c>
      <c r="C11" s="2" t="s">
        <v>45</v>
      </c>
      <c r="D11" s="30"/>
      <c r="E11" s="96"/>
      <c r="F11" s="1" t="s">
        <v>8</v>
      </c>
      <c r="H11" s="1"/>
      <c r="K11" s="55"/>
      <c r="L11" s="55"/>
      <c r="M11" s="1"/>
      <c r="N11" s="1"/>
    </row>
    <row r="12" spans="2:18" ht="14.45" customHeight="1" x14ac:dyDescent="0.15">
      <c r="B12" s="7" t="s">
        <v>46</v>
      </c>
      <c r="C12" s="2" t="s">
        <v>47</v>
      </c>
      <c r="D12" s="31" t="s">
        <v>110</v>
      </c>
      <c r="E12" s="95">
        <f>E10*E11/1000</f>
        <v>0</v>
      </c>
      <c r="F12" s="1" t="s">
        <v>111</v>
      </c>
      <c r="K12" s="55"/>
      <c r="L12" s="55"/>
      <c r="M12" s="1"/>
      <c r="N12" s="1"/>
      <c r="O12" s="1"/>
      <c r="P12" s="1"/>
    </row>
    <row r="13" spans="2:18" ht="14.45" customHeight="1" x14ac:dyDescent="0.15">
      <c r="B13" s="33" t="s">
        <v>48</v>
      </c>
      <c r="C13" s="2" t="s">
        <v>49</v>
      </c>
      <c r="D13" s="30"/>
      <c r="E13" s="96"/>
      <c r="F13" s="1" t="s">
        <v>111</v>
      </c>
      <c r="G13" s="1"/>
      <c r="H13" s="1"/>
      <c r="I13" s="11"/>
      <c r="L13" s="11"/>
      <c r="M13" s="20"/>
      <c r="P13" s="1"/>
    </row>
    <row r="14" spans="2:18" ht="14.45" customHeight="1" x14ac:dyDescent="0.15">
      <c r="B14" s="7" t="s">
        <v>50</v>
      </c>
      <c r="C14" s="2" t="s">
        <v>51</v>
      </c>
      <c r="D14" s="30"/>
      <c r="E14" s="96"/>
      <c r="F14" s="1" t="s">
        <v>112</v>
      </c>
      <c r="G14" s="1"/>
      <c r="H14" s="1"/>
      <c r="I14" s="11"/>
      <c r="K14" s="1"/>
      <c r="L14" s="11"/>
      <c r="M14" s="20"/>
      <c r="P14" s="1"/>
    </row>
    <row r="15" spans="2:18" ht="14.45" customHeight="1" x14ac:dyDescent="0.15">
      <c r="B15" s="7" t="s">
        <v>52</v>
      </c>
      <c r="C15" s="2" t="s">
        <v>53</v>
      </c>
      <c r="D15" s="31" t="s">
        <v>113</v>
      </c>
      <c r="E15" s="95">
        <f>E13*E14</f>
        <v>0</v>
      </c>
      <c r="F15" s="1" t="s">
        <v>111</v>
      </c>
      <c r="G15" s="1"/>
      <c r="H15" s="1"/>
      <c r="I15" s="11"/>
      <c r="K15" s="1"/>
      <c r="L15" s="11"/>
      <c r="M15" s="20"/>
      <c r="N15" s="34"/>
      <c r="O15" s="1"/>
      <c r="P15" s="1"/>
    </row>
    <row r="16" spans="2:18" ht="14.45" customHeight="1" x14ac:dyDescent="0.15">
      <c r="B16" s="7" t="s">
        <v>54</v>
      </c>
      <c r="C16" s="2" t="s">
        <v>55</v>
      </c>
      <c r="D16" s="31" t="s">
        <v>114</v>
      </c>
      <c r="E16" s="97" t="e">
        <f>ROUND(E15/E12,2)</f>
        <v>#DIV/0!</v>
      </c>
      <c r="F16" s="1"/>
      <c r="G16" s="1"/>
      <c r="H16" s="1"/>
      <c r="I16" s="11"/>
      <c r="J16" s="12"/>
      <c r="K16" s="1"/>
      <c r="L16" s="11"/>
      <c r="M16" s="20"/>
      <c r="N16" s="34"/>
      <c r="O16" s="1"/>
      <c r="P16" s="1"/>
    </row>
    <row r="17" spans="2:18" x14ac:dyDescent="0.15">
      <c r="B17" s="33" t="s">
        <v>79</v>
      </c>
      <c r="C17" s="2" t="s">
        <v>80</v>
      </c>
      <c r="D17" s="30"/>
      <c r="E17" s="96"/>
      <c r="F17" s="1" t="s">
        <v>187</v>
      </c>
      <c r="G17" s="1"/>
      <c r="H17" s="1"/>
      <c r="I17" s="11"/>
      <c r="J17" s="12"/>
      <c r="K17" s="1"/>
      <c r="L17" s="11"/>
      <c r="M17" s="20"/>
      <c r="N17" s="34"/>
      <c r="O17" s="1"/>
      <c r="P17" s="1"/>
    </row>
    <row r="18" spans="2:18" x14ac:dyDescent="0.15">
      <c r="B18" s="7" t="s">
        <v>82</v>
      </c>
      <c r="C18" s="2" t="s">
        <v>81</v>
      </c>
      <c r="D18" s="30"/>
      <c r="E18" s="96"/>
      <c r="F18" s="1" t="s">
        <v>112</v>
      </c>
      <c r="G18" s="1"/>
      <c r="H18" s="1"/>
      <c r="I18" s="11"/>
      <c r="J18" s="12"/>
      <c r="K18" s="1"/>
      <c r="L18" s="11"/>
      <c r="M18" s="20"/>
      <c r="N18" s="34"/>
      <c r="O18" s="1"/>
      <c r="P18" s="126"/>
      <c r="Q18" s="103" t="s">
        <v>30</v>
      </c>
    </row>
    <row r="19" spans="2:18" x14ac:dyDescent="0.15">
      <c r="B19" s="7" t="s">
        <v>83</v>
      </c>
      <c r="C19" s="2" t="s">
        <v>84</v>
      </c>
      <c r="D19" s="31" t="s">
        <v>115</v>
      </c>
      <c r="E19" s="95">
        <f>E17*E18</f>
        <v>0</v>
      </c>
      <c r="F19" s="1" t="s">
        <v>187</v>
      </c>
      <c r="G19" s="1"/>
      <c r="H19" s="1"/>
      <c r="I19" s="11"/>
      <c r="J19" s="12"/>
      <c r="K19" s="1"/>
      <c r="L19" s="11"/>
      <c r="M19" s="20"/>
      <c r="N19" s="34"/>
      <c r="O19" s="1"/>
      <c r="P19" s="127"/>
      <c r="Q19" s="104"/>
    </row>
    <row r="20" spans="2:18" x14ac:dyDescent="0.15">
      <c r="B20" s="33" t="s">
        <v>189</v>
      </c>
      <c r="C20" s="2"/>
      <c r="D20" s="30"/>
      <c r="E20" s="96"/>
      <c r="F20" s="1" t="s">
        <v>111</v>
      </c>
      <c r="G20" s="46" t="s">
        <v>190</v>
      </c>
      <c r="H20" s="1"/>
      <c r="I20" s="11"/>
      <c r="J20" s="12"/>
      <c r="K20" s="1"/>
      <c r="L20" s="11"/>
      <c r="M20" s="20"/>
      <c r="N20" s="34"/>
      <c r="O20" s="1"/>
      <c r="P20" s="124"/>
      <c r="Q20" s="105" t="s">
        <v>31</v>
      </c>
    </row>
    <row r="21" spans="2:18" x14ac:dyDescent="0.15">
      <c r="B21" s="33" t="s">
        <v>191</v>
      </c>
      <c r="C21" s="2"/>
      <c r="D21" s="30"/>
      <c r="E21" s="95">
        <f>E20*E18</f>
        <v>0</v>
      </c>
      <c r="F21" s="1" t="s">
        <v>111</v>
      </c>
      <c r="G21" s="46" t="s">
        <v>190</v>
      </c>
      <c r="H21" s="1"/>
      <c r="I21" s="11"/>
      <c r="J21" s="12"/>
      <c r="K21" s="1"/>
      <c r="L21" s="11"/>
      <c r="M21" s="20"/>
      <c r="N21" s="34"/>
      <c r="O21" s="1"/>
      <c r="P21" s="125"/>
      <c r="Q21" s="106"/>
    </row>
    <row r="22" spans="2:18" ht="14.45" customHeight="1" x14ac:dyDescent="0.15">
      <c r="G22" s="1"/>
      <c r="H22" s="1"/>
      <c r="I22" s="11"/>
      <c r="J22" s="12"/>
      <c r="K22" s="1"/>
      <c r="L22" s="11"/>
      <c r="M22" s="20"/>
      <c r="N22" s="34"/>
      <c r="O22" s="1"/>
      <c r="P22" s="1"/>
    </row>
    <row r="23" spans="2:18" x14ac:dyDescent="0.15">
      <c r="B23" s="74"/>
      <c r="C23" s="2" t="s">
        <v>42</v>
      </c>
      <c r="D23" s="2" t="s">
        <v>43</v>
      </c>
      <c r="E23" s="35" t="s">
        <v>12</v>
      </c>
      <c r="F23" s="5" t="s">
        <v>13</v>
      </c>
      <c r="G23" s="5" t="s">
        <v>14</v>
      </c>
      <c r="H23" s="5" t="s">
        <v>15</v>
      </c>
      <c r="I23" s="5" t="s">
        <v>16</v>
      </c>
      <c r="J23" s="5" t="s">
        <v>17</v>
      </c>
      <c r="K23" s="5" t="s">
        <v>18</v>
      </c>
      <c r="L23" s="5" t="s">
        <v>19</v>
      </c>
      <c r="M23" s="5" t="s">
        <v>20</v>
      </c>
      <c r="N23" s="5" t="s">
        <v>21</v>
      </c>
      <c r="O23" s="5" t="s">
        <v>22</v>
      </c>
      <c r="P23" s="5" t="s">
        <v>23</v>
      </c>
      <c r="Q23" s="2" t="s">
        <v>161</v>
      </c>
    </row>
    <row r="24" spans="2:18" ht="30" customHeight="1" x14ac:dyDescent="0.15">
      <c r="B24" s="3" t="s">
        <v>116</v>
      </c>
      <c r="C24" s="27" t="s">
        <v>56</v>
      </c>
      <c r="D24" s="36"/>
      <c r="E24" s="9"/>
      <c r="F24" s="9"/>
      <c r="G24" s="9"/>
      <c r="H24" s="9"/>
      <c r="I24" s="9"/>
      <c r="J24" s="9"/>
      <c r="K24" s="9"/>
      <c r="L24" s="9"/>
      <c r="M24" s="9"/>
      <c r="N24" s="9"/>
      <c r="O24" s="9"/>
      <c r="P24" s="9"/>
      <c r="Q24" s="84"/>
      <c r="R24" s="25" t="s">
        <v>38</v>
      </c>
    </row>
    <row r="25" spans="2:18" ht="30" customHeight="1" x14ac:dyDescent="0.15">
      <c r="B25" s="3" t="s">
        <v>117</v>
      </c>
      <c r="C25" s="27" t="s">
        <v>58</v>
      </c>
      <c r="D25" s="36"/>
      <c r="E25" s="9"/>
      <c r="F25" s="9"/>
      <c r="G25" s="9"/>
      <c r="H25" s="9"/>
      <c r="I25" s="9"/>
      <c r="J25" s="9"/>
      <c r="K25" s="9"/>
      <c r="L25" s="9"/>
      <c r="M25" s="9"/>
      <c r="N25" s="9"/>
      <c r="O25" s="9"/>
      <c r="P25" s="9"/>
      <c r="Q25" s="84"/>
      <c r="R25" s="25" t="s">
        <v>32</v>
      </c>
    </row>
    <row r="26" spans="2:18" ht="30" customHeight="1" x14ac:dyDescent="0.15">
      <c r="B26" s="3" t="s">
        <v>118</v>
      </c>
      <c r="C26" s="27" t="s">
        <v>59</v>
      </c>
      <c r="D26" s="36"/>
      <c r="E26" s="10"/>
      <c r="F26" s="10"/>
      <c r="G26" s="10"/>
      <c r="H26" s="10"/>
      <c r="I26" s="10"/>
      <c r="J26" s="10"/>
      <c r="K26" s="10"/>
      <c r="L26" s="10"/>
      <c r="M26" s="10"/>
      <c r="N26" s="10"/>
      <c r="O26" s="10"/>
      <c r="P26" s="10"/>
      <c r="Q26" s="84"/>
      <c r="R26" s="25"/>
    </row>
    <row r="27" spans="2:18" ht="30" customHeight="1" x14ac:dyDescent="0.15">
      <c r="B27" s="3" t="s">
        <v>119</v>
      </c>
      <c r="C27" s="27" t="s">
        <v>60</v>
      </c>
      <c r="D27" s="36"/>
      <c r="E27" s="37"/>
      <c r="F27" s="37"/>
      <c r="G27" s="37"/>
      <c r="H27" s="37"/>
      <c r="I27" s="37"/>
      <c r="J27" s="37"/>
      <c r="K27" s="37"/>
      <c r="L27" s="37"/>
      <c r="M27" s="37"/>
      <c r="N27" s="37"/>
      <c r="O27" s="37"/>
      <c r="P27" s="37"/>
      <c r="Q27" s="84"/>
      <c r="R27" s="25" t="s">
        <v>35</v>
      </c>
    </row>
    <row r="28" spans="2:18" ht="30" customHeight="1" x14ac:dyDescent="0.15">
      <c r="B28" s="3" t="s">
        <v>120</v>
      </c>
      <c r="C28" s="27" t="s">
        <v>61</v>
      </c>
      <c r="D28" s="36"/>
      <c r="E28" s="37"/>
      <c r="F28" s="37"/>
      <c r="G28" s="37"/>
      <c r="H28" s="37"/>
      <c r="I28" s="37"/>
      <c r="J28" s="37"/>
      <c r="K28" s="37"/>
      <c r="L28" s="37"/>
      <c r="M28" s="37"/>
      <c r="N28" s="37"/>
      <c r="O28" s="37"/>
      <c r="P28" s="37"/>
      <c r="Q28" s="84"/>
      <c r="R28" s="25" t="s">
        <v>36</v>
      </c>
    </row>
    <row r="29" spans="2:18" ht="30" customHeight="1" x14ac:dyDescent="0.15">
      <c r="B29" s="3" t="s">
        <v>200</v>
      </c>
      <c r="C29" s="27" t="s">
        <v>62</v>
      </c>
      <c r="D29" s="36"/>
      <c r="E29" s="37"/>
      <c r="F29" s="37"/>
      <c r="G29" s="37"/>
      <c r="H29" s="37"/>
      <c r="I29" s="37"/>
      <c r="J29" s="37"/>
      <c r="K29" s="37"/>
      <c r="L29" s="37"/>
      <c r="M29" s="37"/>
      <c r="N29" s="37"/>
      <c r="O29" s="37"/>
      <c r="P29" s="37"/>
      <c r="Q29" s="84"/>
      <c r="R29" s="25" t="s">
        <v>125</v>
      </c>
    </row>
    <row r="30" spans="2:18" ht="30" customHeight="1" x14ac:dyDescent="0.15">
      <c r="B30" s="3" t="s">
        <v>121</v>
      </c>
      <c r="C30" s="27" t="s">
        <v>63</v>
      </c>
      <c r="D30" s="36"/>
      <c r="E30" s="37"/>
      <c r="F30" s="37"/>
      <c r="G30" s="37"/>
      <c r="H30" s="37"/>
      <c r="I30" s="37"/>
      <c r="J30" s="37"/>
      <c r="K30" s="37"/>
      <c r="L30" s="37"/>
      <c r="M30" s="37"/>
      <c r="N30" s="37"/>
      <c r="O30" s="37"/>
      <c r="P30" s="37"/>
      <c r="Q30" s="84"/>
    </row>
    <row r="31" spans="2:18" ht="30" customHeight="1" x14ac:dyDescent="0.15">
      <c r="B31" s="3" t="s">
        <v>122</v>
      </c>
      <c r="C31" s="27" t="s">
        <v>64</v>
      </c>
      <c r="D31" s="36"/>
      <c r="E31" s="18"/>
      <c r="F31" s="18"/>
      <c r="G31" s="18"/>
      <c r="H31" s="18"/>
      <c r="I31" s="18"/>
      <c r="J31" s="18"/>
      <c r="K31" s="18"/>
      <c r="L31" s="18"/>
      <c r="M31" s="18"/>
      <c r="N31" s="18"/>
      <c r="O31" s="18"/>
      <c r="P31" s="18"/>
      <c r="Q31" s="84"/>
    </row>
    <row r="32" spans="2:18" ht="30" customHeight="1" x14ac:dyDescent="0.15">
      <c r="B32" s="3" t="s">
        <v>37</v>
      </c>
      <c r="C32" s="27" t="s">
        <v>65</v>
      </c>
      <c r="D32" s="36"/>
      <c r="E32" s="37"/>
      <c r="F32" s="37"/>
      <c r="G32" s="37"/>
      <c r="H32" s="37"/>
      <c r="I32" s="37"/>
      <c r="J32" s="37"/>
      <c r="K32" s="37"/>
      <c r="L32" s="37"/>
      <c r="M32" s="37"/>
      <c r="N32" s="37"/>
      <c r="O32" s="37"/>
      <c r="P32" s="37"/>
      <c r="Q32" s="84"/>
    </row>
    <row r="33" spans="2:18" ht="30" customHeight="1" x14ac:dyDescent="0.15">
      <c r="B33" s="3" t="s">
        <v>66</v>
      </c>
      <c r="C33" s="27" t="s">
        <v>67</v>
      </c>
      <c r="D33" s="38" t="s">
        <v>126</v>
      </c>
      <c r="E33" s="66">
        <f>ROUND(E27*E28*E29*E30*E31*E32,2)</f>
        <v>0</v>
      </c>
      <c r="F33" s="66">
        <f>ROUND(F27*F28*F29*F30*F31*F32,2)</f>
        <v>0</v>
      </c>
      <c r="G33" s="66">
        <f t="shared" ref="G33:P33" si="0">ROUND(G27*G28*G29*G30*G31*G32,2)</f>
        <v>0</v>
      </c>
      <c r="H33" s="66">
        <f t="shared" si="0"/>
        <v>0</v>
      </c>
      <c r="I33" s="66">
        <f t="shared" si="0"/>
        <v>0</v>
      </c>
      <c r="J33" s="66">
        <f t="shared" si="0"/>
        <v>0</v>
      </c>
      <c r="K33" s="66">
        <f t="shared" si="0"/>
        <v>0</v>
      </c>
      <c r="L33" s="66">
        <f t="shared" si="0"/>
        <v>0</v>
      </c>
      <c r="M33" s="66">
        <f t="shared" si="0"/>
        <v>0</v>
      </c>
      <c r="N33" s="66">
        <f t="shared" si="0"/>
        <v>0</v>
      </c>
      <c r="O33" s="66">
        <f t="shared" si="0"/>
        <v>0</v>
      </c>
      <c r="P33" s="66">
        <f t="shared" si="0"/>
        <v>0</v>
      </c>
      <c r="Q33" s="62"/>
      <c r="R33" s="100"/>
    </row>
    <row r="34" spans="2:18" ht="30" customHeight="1" x14ac:dyDescent="0.15">
      <c r="B34" s="3" t="s">
        <v>34</v>
      </c>
      <c r="C34" s="61" t="s">
        <v>68</v>
      </c>
      <c r="D34" s="40" t="s">
        <v>127</v>
      </c>
      <c r="E34" s="65">
        <f>ROUND($E$12*E25*E33,1)</f>
        <v>0</v>
      </c>
      <c r="F34" s="65">
        <f t="shared" ref="F34:P34" si="1">ROUND($E$12*F25*F33,1)</f>
        <v>0</v>
      </c>
      <c r="G34" s="65">
        <f t="shared" si="1"/>
        <v>0</v>
      </c>
      <c r="H34" s="65">
        <f t="shared" si="1"/>
        <v>0</v>
      </c>
      <c r="I34" s="65">
        <f t="shared" si="1"/>
        <v>0</v>
      </c>
      <c r="J34" s="65">
        <f t="shared" si="1"/>
        <v>0</v>
      </c>
      <c r="K34" s="65">
        <f t="shared" si="1"/>
        <v>0</v>
      </c>
      <c r="L34" s="65">
        <f t="shared" si="1"/>
        <v>0</v>
      </c>
      <c r="M34" s="65">
        <f t="shared" si="1"/>
        <v>0</v>
      </c>
      <c r="N34" s="65">
        <f t="shared" si="1"/>
        <v>0</v>
      </c>
      <c r="O34" s="65">
        <f t="shared" si="1"/>
        <v>0</v>
      </c>
      <c r="P34" s="65">
        <f t="shared" si="1"/>
        <v>0</v>
      </c>
      <c r="Q34" s="62"/>
    </row>
    <row r="35" spans="2:18" ht="30" customHeight="1" x14ac:dyDescent="0.15">
      <c r="B35" s="3" t="s">
        <v>201</v>
      </c>
      <c r="C35" s="27" t="s">
        <v>69</v>
      </c>
      <c r="D35" s="41"/>
      <c r="E35" s="67"/>
      <c r="F35" s="67"/>
      <c r="G35" s="67"/>
      <c r="H35" s="67"/>
      <c r="I35" s="67"/>
      <c r="J35" s="67"/>
      <c r="K35" s="67"/>
      <c r="L35" s="67"/>
      <c r="M35" s="67"/>
      <c r="N35" s="67"/>
      <c r="O35" s="67"/>
      <c r="P35" s="67"/>
      <c r="Q35" s="62"/>
    </row>
    <row r="36" spans="2:18" ht="14.45" customHeight="1" x14ac:dyDescent="0.15">
      <c r="B36" s="70"/>
      <c r="C36" s="71"/>
      <c r="D36" s="72"/>
      <c r="E36" s="73"/>
      <c r="F36" s="73"/>
      <c r="G36" s="73"/>
      <c r="H36" s="73"/>
      <c r="I36" s="73"/>
      <c r="J36" s="73"/>
      <c r="K36" s="73"/>
      <c r="L36" s="73"/>
      <c r="M36" s="73"/>
      <c r="N36" s="73"/>
      <c r="O36" s="73"/>
      <c r="P36" s="73"/>
    </row>
    <row r="37" spans="2:18" ht="27.75" customHeight="1" x14ac:dyDescent="0.15">
      <c r="B37" s="82" t="s">
        <v>158</v>
      </c>
      <c r="C37" s="69"/>
      <c r="D37" s="69"/>
      <c r="E37" s="75"/>
      <c r="F37" s="75"/>
      <c r="G37" s="75"/>
      <c r="H37" s="75"/>
      <c r="I37" s="75"/>
      <c r="J37" s="75"/>
      <c r="K37" s="75"/>
      <c r="L37" s="75"/>
      <c r="M37" s="75"/>
      <c r="N37" s="75"/>
      <c r="O37" s="75"/>
      <c r="P37" s="75"/>
    </row>
    <row r="38" spans="2:18" x14ac:dyDescent="0.15">
      <c r="B38" s="74"/>
      <c r="C38" s="2" t="s">
        <v>42</v>
      </c>
      <c r="D38" s="2" t="s">
        <v>43</v>
      </c>
      <c r="E38" s="35" t="s">
        <v>12</v>
      </c>
      <c r="F38" s="5" t="s">
        <v>13</v>
      </c>
      <c r="G38" s="5" t="s">
        <v>14</v>
      </c>
      <c r="H38" s="5" t="s">
        <v>15</v>
      </c>
      <c r="I38" s="5" t="s">
        <v>16</v>
      </c>
      <c r="J38" s="5" t="s">
        <v>17</v>
      </c>
      <c r="K38" s="5" t="s">
        <v>18</v>
      </c>
      <c r="L38" s="5" t="s">
        <v>19</v>
      </c>
      <c r="M38" s="5" t="s">
        <v>20</v>
      </c>
      <c r="N38" s="5" t="s">
        <v>21</v>
      </c>
      <c r="O38" s="5" t="s">
        <v>22</v>
      </c>
      <c r="P38" s="5" t="s">
        <v>23</v>
      </c>
      <c r="Q38" s="2" t="s">
        <v>161</v>
      </c>
    </row>
    <row r="39" spans="2:18" ht="30" customHeight="1" x14ac:dyDescent="0.15">
      <c r="B39" s="47" t="s">
        <v>128</v>
      </c>
      <c r="C39" s="81" t="s">
        <v>70</v>
      </c>
      <c r="D39" s="48"/>
      <c r="E39" s="51"/>
      <c r="F39" s="51"/>
      <c r="G39" s="51"/>
      <c r="H39" s="51"/>
      <c r="I39" s="51"/>
      <c r="J39" s="51"/>
      <c r="K39" s="51"/>
      <c r="L39" s="51"/>
      <c r="M39" s="51"/>
      <c r="N39" s="51"/>
      <c r="O39" s="51"/>
      <c r="P39" s="51"/>
      <c r="Q39" s="62"/>
      <c r="R39" s="39" t="s">
        <v>157</v>
      </c>
    </row>
    <row r="40" spans="2:18" ht="30" customHeight="1" x14ac:dyDescent="0.15">
      <c r="B40" s="3" t="s">
        <v>129</v>
      </c>
      <c r="C40" s="27" t="s">
        <v>86</v>
      </c>
      <c r="D40" s="42"/>
      <c r="E40" s="10"/>
      <c r="F40" s="10"/>
      <c r="G40" s="10"/>
      <c r="H40" s="10"/>
      <c r="I40" s="10"/>
      <c r="J40" s="10"/>
      <c r="K40" s="10"/>
      <c r="L40" s="10"/>
      <c r="M40" s="10"/>
      <c r="N40" s="10"/>
      <c r="O40" s="10"/>
      <c r="P40" s="10"/>
      <c r="Q40" s="62"/>
      <c r="R40" s="39" t="s">
        <v>155</v>
      </c>
    </row>
    <row r="41" spans="2:18" ht="30" customHeight="1" x14ac:dyDescent="0.15">
      <c r="B41" s="3" t="s">
        <v>133</v>
      </c>
      <c r="C41" s="27" t="s">
        <v>85</v>
      </c>
      <c r="D41" s="43" t="s">
        <v>137</v>
      </c>
      <c r="E41" s="49">
        <f>ROUND(E39*(1-E40/100),2)</f>
        <v>0</v>
      </c>
      <c r="F41" s="49">
        <f t="shared" ref="F41:P41" si="2">ROUND(F39*(1-F40/100),2)</f>
        <v>0</v>
      </c>
      <c r="G41" s="49">
        <f t="shared" si="2"/>
        <v>0</v>
      </c>
      <c r="H41" s="49">
        <f t="shared" si="2"/>
        <v>0</v>
      </c>
      <c r="I41" s="49">
        <f t="shared" si="2"/>
        <v>0</v>
      </c>
      <c r="J41" s="49">
        <f t="shared" si="2"/>
        <v>0</v>
      </c>
      <c r="K41" s="49">
        <f t="shared" si="2"/>
        <v>0</v>
      </c>
      <c r="L41" s="49">
        <f t="shared" si="2"/>
        <v>0</v>
      </c>
      <c r="M41" s="49">
        <f t="shared" si="2"/>
        <v>0</v>
      </c>
      <c r="N41" s="49">
        <f t="shared" si="2"/>
        <v>0</v>
      </c>
      <c r="O41" s="49">
        <f t="shared" si="2"/>
        <v>0</v>
      </c>
      <c r="P41" s="49">
        <f t="shared" si="2"/>
        <v>0</v>
      </c>
      <c r="Q41" s="62"/>
    </row>
    <row r="42" spans="2:18" ht="30" customHeight="1" x14ac:dyDescent="0.15">
      <c r="B42" s="3" t="s">
        <v>130</v>
      </c>
      <c r="C42" s="27" t="s">
        <v>87</v>
      </c>
      <c r="D42" s="43" t="s">
        <v>88</v>
      </c>
      <c r="E42" s="49">
        <f>ROUND(IF(E41&gt;$E$19,$E$19,E41),2)</f>
        <v>0</v>
      </c>
      <c r="F42" s="49">
        <f t="shared" ref="F42:P42" si="3">ROUND(IF(F41&gt;$E$19,$E$19,F41),2)</f>
        <v>0</v>
      </c>
      <c r="G42" s="49">
        <f t="shared" si="3"/>
        <v>0</v>
      </c>
      <c r="H42" s="49">
        <f t="shared" si="3"/>
        <v>0</v>
      </c>
      <c r="I42" s="49">
        <f t="shared" si="3"/>
        <v>0</v>
      </c>
      <c r="J42" s="49">
        <f t="shared" si="3"/>
        <v>0</v>
      </c>
      <c r="K42" s="49">
        <f t="shared" si="3"/>
        <v>0</v>
      </c>
      <c r="L42" s="49">
        <f t="shared" si="3"/>
        <v>0</v>
      </c>
      <c r="M42" s="49">
        <f t="shared" si="3"/>
        <v>0</v>
      </c>
      <c r="N42" s="49">
        <f t="shared" si="3"/>
        <v>0</v>
      </c>
      <c r="O42" s="49">
        <f t="shared" si="3"/>
        <v>0</v>
      </c>
      <c r="P42" s="49">
        <f t="shared" si="3"/>
        <v>0</v>
      </c>
      <c r="Q42" s="62"/>
    </row>
    <row r="43" spans="2:18" ht="30" customHeight="1" x14ac:dyDescent="0.15">
      <c r="B43" s="3" t="s">
        <v>131</v>
      </c>
      <c r="C43" s="27" t="s">
        <v>89</v>
      </c>
      <c r="D43" s="42"/>
      <c r="E43" s="10"/>
      <c r="F43" s="10"/>
      <c r="G43" s="10"/>
      <c r="H43" s="10"/>
      <c r="I43" s="10"/>
      <c r="J43" s="10"/>
      <c r="K43" s="10"/>
      <c r="L43" s="10"/>
      <c r="M43" s="10"/>
      <c r="N43" s="10"/>
      <c r="O43" s="10"/>
      <c r="P43" s="10"/>
      <c r="Q43" s="62"/>
      <c r="R43" s="39" t="s">
        <v>155</v>
      </c>
    </row>
    <row r="44" spans="2:18" ht="30" customHeight="1" x14ac:dyDescent="0.15">
      <c r="B44" s="3" t="s">
        <v>132</v>
      </c>
      <c r="C44" s="27" t="s">
        <v>90</v>
      </c>
      <c r="D44" s="43" t="s">
        <v>138</v>
      </c>
      <c r="E44" s="77">
        <f>ROUND(E42*(1-E43/100),2)</f>
        <v>0</v>
      </c>
      <c r="F44" s="77">
        <f t="shared" ref="F44:P44" si="4">ROUND(F42*(1-F43/100),2)</f>
        <v>0</v>
      </c>
      <c r="G44" s="77">
        <f t="shared" si="4"/>
        <v>0</v>
      </c>
      <c r="H44" s="77">
        <f t="shared" si="4"/>
        <v>0</v>
      </c>
      <c r="I44" s="77">
        <f t="shared" si="4"/>
        <v>0</v>
      </c>
      <c r="J44" s="77">
        <f t="shared" si="4"/>
        <v>0</v>
      </c>
      <c r="K44" s="77">
        <f t="shared" si="4"/>
        <v>0</v>
      </c>
      <c r="L44" s="77">
        <f t="shared" si="4"/>
        <v>0</v>
      </c>
      <c r="M44" s="77">
        <f t="shared" si="4"/>
        <v>0</v>
      </c>
      <c r="N44" s="77">
        <f t="shared" si="4"/>
        <v>0</v>
      </c>
      <c r="O44" s="77">
        <f t="shared" si="4"/>
        <v>0</v>
      </c>
      <c r="P44" s="77">
        <f t="shared" si="4"/>
        <v>0</v>
      </c>
      <c r="Q44" s="76"/>
    </row>
    <row r="45" spans="2:18" ht="30" customHeight="1" x14ac:dyDescent="0.15">
      <c r="B45" s="3" t="s">
        <v>134</v>
      </c>
      <c r="C45" s="27" t="s">
        <v>71</v>
      </c>
      <c r="D45" s="3"/>
      <c r="E45" s="15"/>
      <c r="F45" s="15"/>
      <c r="G45" s="15"/>
      <c r="H45" s="15"/>
      <c r="I45" s="15"/>
      <c r="J45" s="15"/>
      <c r="K45" s="15"/>
      <c r="L45" s="15"/>
      <c r="M45" s="15"/>
      <c r="N45" s="15"/>
      <c r="O45" s="15"/>
      <c r="P45" s="15"/>
      <c r="Q45" s="76"/>
    </row>
    <row r="46" spans="2:18" ht="30" customHeight="1" x14ac:dyDescent="0.15">
      <c r="B46" s="13" t="s">
        <v>135</v>
      </c>
      <c r="C46" s="78" t="s">
        <v>91</v>
      </c>
      <c r="D46" s="54" t="s">
        <v>136</v>
      </c>
      <c r="E46" s="19">
        <f>ROUND(((E34-E39+E44)*E45),0)</f>
        <v>0</v>
      </c>
      <c r="F46" s="19">
        <f t="shared" ref="F46:P46" si="5">ROUND(((F34-F39+F44)*F45),0)</f>
        <v>0</v>
      </c>
      <c r="G46" s="19">
        <f t="shared" si="5"/>
        <v>0</v>
      </c>
      <c r="H46" s="19">
        <f t="shared" si="5"/>
        <v>0</v>
      </c>
      <c r="I46" s="19">
        <f t="shared" si="5"/>
        <v>0</v>
      </c>
      <c r="J46" s="19">
        <f t="shared" si="5"/>
        <v>0</v>
      </c>
      <c r="K46" s="19">
        <f t="shared" si="5"/>
        <v>0</v>
      </c>
      <c r="L46" s="19">
        <f t="shared" si="5"/>
        <v>0</v>
      </c>
      <c r="M46" s="19">
        <f t="shared" si="5"/>
        <v>0</v>
      </c>
      <c r="N46" s="19">
        <f t="shared" si="5"/>
        <v>0</v>
      </c>
      <c r="O46" s="19">
        <f t="shared" si="5"/>
        <v>0</v>
      </c>
      <c r="P46" s="19">
        <f t="shared" si="5"/>
        <v>0</v>
      </c>
      <c r="Q46" s="68"/>
    </row>
    <row r="47" spans="2:18" ht="14.45" customHeight="1" x14ac:dyDescent="0.15">
      <c r="B47" s="70"/>
      <c r="C47" s="71"/>
      <c r="D47" s="72"/>
      <c r="E47" s="73"/>
      <c r="F47" s="73"/>
      <c r="G47" s="73"/>
      <c r="H47" s="73"/>
      <c r="I47" s="73"/>
      <c r="J47" s="73"/>
      <c r="K47" s="73"/>
      <c r="L47" s="73"/>
      <c r="M47" s="73"/>
      <c r="N47" s="73"/>
      <c r="O47" s="73"/>
      <c r="P47" s="73"/>
    </row>
    <row r="48" spans="2:18" ht="24.6" customHeight="1" x14ac:dyDescent="0.15">
      <c r="B48" s="82" t="s">
        <v>160</v>
      </c>
      <c r="C48" s="69"/>
      <c r="D48" s="69"/>
    </row>
    <row r="49" spans="2:18" x14ac:dyDescent="0.15">
      <c r="B49" s="74"/>
      <c r="C49" s="2" t="s">
        <v>42</v>
      </c>
      <c r="D49" s="2" t="s">
        <v>43</v>
      </c>
      <c r="E49" s="2" t="s">
        <v>12</v>
      </c>
      <c r="F49" s="2" t="s">
        <v>13</v>
      </c>
      <c r="G49" s="2" t="s">
        <v>14</v>
      </c>
      <c r="H49" s="2" t="s">
        <v>15</v>
      </c>
      <c r="I49" s="2" t="s">
        <v>16</v>
      </c>
      <c r="J49" s="2" t="s">
        <v>17</v>
      </c>
      <c r="K49" s="2" t="s">
        <v>18</v>
      </c>
      <c r="L49" s="2" t="s">
        <v>19</v>
      </c>
      <c r="M49" s="2" t="s">
        <v>20</v>
      </c>
      <c r="N49" s="2" t="s">
        <v>21</v>
      </c>
      <c r="O49" s="2" t="s">
        <v>22</v>
      </c>
      <c r="P49" s="2" t="s">
        <v>23</v>
      </c>
      <c r="Q49" s="2" t="s">
        <v>161</v>
      </c>
    </row>
    <row r="50" spans="2:18" ht="30.6" customHeight="1" x14ac:dyDescent="0.15">
      <c r="B50" s="3" t="s">
        <v>149</v>
      </c>
      <c r="C50" s="27" t="s">
        <v>92</v>
      </c>
      <c r="D50" s="3"/>
      <c r="E50" s="52"/>
      <c r="F50" s="52"/>
      <c r="G50" s="52"/>
      <c r="H50" s="52"/>
      <c r="I50" s="52"/>
      <c r="J50" s="52"/>
      <c r="K50" s="52"/>
      <c r="L50" s="52"/>
      <c r="M50" s="52"/>
      <c r="N50" s="52"/>
      <c r="O50" s="52"/>
      <c r="P50" s="52"/>
      <c r="Q50" s="62"/>
    </row>
    <row r="51" spans="2:18" ht="30.6" customHeight="1" x14ac:dyDescent="0.15">
      <c r="B51" s="3" t="s">
        <v>129</v>
      </c>
      <c r="C51" s="27" t="s">
        <v>93</v>
      </c>
      <c r="D51" s="41" t="s">
        <v>139</v>
      </c>
      <c r="E51" s="10"/>
      <c r="F51" s="10"/>
      <c r="G51" s="10"/>
      <c r="H51" s="10"/>
      <c r="I51" s="10"/>
      <c r="J51" s="10"/>
      <c r="K51" s="10"/>
      <c r="L51" s="10"/>
      <c r="M51" s="10"/>
      <c r="N51" s="10"/>
      <c r="O51" s="10"/>
      <c r="P51" s="10"/>
      <c r="Q51" s="62"/>
      <c r="R51" s="39" t="s">
        <v>155</v>
      </c>
    </row>
    <row r="52" spans="2:18" ht="30.6" customHeight="1" x14ac:dyDescent="0.15">
      <c r="B52" s="3" t="s">
        <v>133</v>
      </c>
      <c r="C52" s="27" t="s">
        <v>94</v>
      </c>
      <c r="D52" s="43" t="s">
        <v>140</v>
      </c>
      <c r="E52" s="53">
        <f>ROUND((E50*(1-E51/100)),1)</f>
        <v>0</v>
      </c>
      <c r="F52" s="53">
        <f t="shared" ref="F52:P52" si="6">ROUND((F50*(1-F51/100)),1)</f>
        <v>0</v>
      </c>
      <c r="G52" s="53">
        <f t="shared" si="6"/>
        <v>0</v>
      </c>
      <c r="H52" s="53">
        <f t="shared" si="6"/>
        <v>0</v>
      </c>
      <c r="I52" s="53">
        <f t="shared" si="6"/>
        <v>0</v>
      </c>
      <c r="J52" s="53">
        <f t="shared" si="6"/>
        <v>0</v>
      </c>
      <c r="K52" s="53">
        <f t="shared" si="6"/>
        <v>0</v>
      </c>
      <c r="L52" s="53">
        <f t="shared" si="6"/>
        <v>0</v>
      </c>
      <c r="M52" s="53">
        <f t="shared" si="6"/>
        <v>0</v>
      </c>
      <c r="N52" s="53">
        <f t="shared" si="6"/>
        <v>0</v>
      </c>
      <c r="O52" s="53">
        <f t="shared" si="6"/>
        <v>0</v>
      </c>
      <c r="P52" s="53">
        <f t="shared" si="6"/>
        <v>0</v>
      </c>
      <c r="Q52" s="62"/>
    </row>
    <row r="53" spans="2:18" ht="30.6" customHeight="1" x14ac:dyDescent="0.15">
      <c r="B53" s="3" t="s">
        <v>130</v>
      </c>
      <c r="C53" s="27" t="s">
        <v>95</v>
      </c>
      <c r="D53" s="50" t="s">
        <v>96</v>
      </c>
      <c r="E53" s="53">
        <f>IF(E52&gt;$E$19,$E$19,E52)</f>
        <v>0</v>
      </c>
      <c r="F53" s="53">
        <f t="shared" ref="F53:P53" si="7">IF(F52&gt;$E$19,$E$19,F52)</f>
        <v>0</v>
      </c>
      <c r="G53" s="53">
        <f t="shared" si="7"/>
        <v>0</v>
      </c>
      <c r="H53" s="53">
        <f t="shared" si="7"/>
        <v>0</v>
      </c>
      <c r="I53" s="53">
        <f t="shared" si="7"/>
        <v>0</v>
      </c>
      <c r="J53" s="53">
        <f t="shared" si="7"/>
        <v>0</v>
      </c>
      <c r="K53" s="53">
        <f t="shared" si="7"/>
        <v>0</v>
      </c>
      <c r="L53" s="53">
        <f t="shared" si="7"/>
        <v>0</v>
      </c>
      <c r="M53" s="53">
        <f t="shared" si="7"/>
        <v>0</v>
      </c>
      <c r="N53" s="53">
        <f t="shared" si="7"/>
        <v>0</v>
      </c>
      <c r="O53" s="53">
        <f t="shared" si="7"/>
        <v>0</v>
      </c>
      <c r="P53" s="53">
        <f t="shared" si="7"/>
        <v>0</v>
      </c>
      <c r="Q53" s="62"/>
    </row>
    <row r="54" spans="2:18" ht="30.6" customHeight="1" x14ac:dyDescent="0.15">
      <c r="B54" s="3" t="s">
        <v>131</v>
      </c>
      <c r="C54" s="27" t="s">
        <v>97</v>
      </c>
      <c r="D54" s="41" t="s">
        <v>141</v>
      </c>
      <c r="E54" s="10"/>
      <c r="F54" s="10"/>
      <c r="G54" s="10"/>
      <c r="H54" s="10"/>
      <c r="I54" s="10"/>
      <c r="J54" s="10"/>
      <c r="K54" s="10"/>
      <c r="L54" s="10"/>
      <c r="M54" s="10"/>
      <c r="N54" s="10"/>
      <c r="O54" s="10"/>
      <c r="P54" s="10"/>
      <c r="Q54" s="62"/>
      <c r="R54" s="39" t="s">
        <v>155</v>
      </c>
    </row>
    <row r="55" spans="2:18" ht="30.6" customHeight="1" x14ac:dyDescent="0.15">
      <c r="B55" s="3" t="s">
        <v>132</v>
      </c>
      <c r="C55" s="27" t="s">
        <v>98</v>
      </c>
      <c r="D55" s="43" t="s">
        <v>142</v>
      </c>
      <c r="E55" s="45">
        <f>ROUND((E53*(1-E54/100)),1)</f>
        <v>0</v>
      </c>
      <c r="F55" s="45">
        <f t="shared" ref="F55:P55" si="8">ROUND((F53*(1-F54/100)),1)</f>
        <v>0</v>
      </c>
      <c r="G55" s="45">
        <f t="shared" si="8"/>
        <v>0</v>
      </c>
      <c r="H55" s="45">
        <f t="shared" si="8"/>
        <v>0</v>
      </c>
      <c r="I55" s="45">
        <f t="shared" si="8"/>
        <v>0</v>
      </c>
      <c r="J55" s="45">
        <f t="shared" si="8"/>
        <v>0</v>
      </c>
      <c r="K55" s="45">
        <f t="shared" si="8"/>
        <v>0</v>
      </c>
      <c r="L55" s="45">
        <f t="shared" si="8"/>
        <v>0</v>
      </c>
      <c r="M55" s="45">
        <f t="shared" si="8"/>
        <v>0</v>
      </c>
      <c r="N55" s="45">
        <f t="shared" si="8"/>
        <v>0</v>
      </c>
      <c r="O55" s="45">
        <f t="shared" si="8"/>
        <v>0</v>
      </c>
      <c r="P55" s="45">
        <f t="shared" si="8"/>
        <v>0</v>
      </c>
      <c r="Q55" s="62"/>
    </row>
    <row r="56" spans="2:18" ht="30.6" customHeight="1" x14ac:dyDescent="0.15">
      <c r="B56" s="3" t="s">
        <v>151</v>
      </c>
      <c r="C56" s="27" t="s">
        <v>99</v>
      </c>
      <c r="D56" s="43" t="s">
        <v>143</v>
      </c>
      <c r="E56" s="16">
        <f>31-E45</f>
        <v>31</v>
      </c>
      <c r="F56" s="16">
        <f>28-F45</f>
        <v>28</v>
      </c>
      <c r="G56" s="16">
        <f t="shared" ref="G56:P56" si="9">31-G45</f>
        <v>31</v>
      </c>
      <c r="H56" s="16">
        <f>30-H45</f>
        <v>30</v>
      </c>
      <c r="I56" s="16">
        <f t="shared" si="9"/>
        <v>31</v>
      </c>
      <c r="J56" s="16">
        <f>30-J45</f>
        <v>30</v>
      </c>
      <c r="K56" s="16">
        <f t="shared" si="9"/>
        <v>31</v>
      </c>
      <c r="L56" s="16">
        <f t="shared" si="9"/>
        <v>31</v>
      </c>
      <c r="M56" s="16">
        <f>30-M45</f>
        <v>30</v>
      </c>
      <c r="N56" s="16">
        <f t="shared" si="9"/>
        <v>31</v>
      </c>
      <c r="O56" s="16">
        <f>30-O45</f>
        <v>30</v>
      </c>
      <c r="P56" s="16">
        <f t="shared" si="9"/>
        <v>31</v>
      </c>
      <c r="Q56" s="62"/>
    </row>
    <row r="57" spans="2:18" ht="30.6" customHeight="1" x14ac:dyDescent="0.15">
      <c r="B57" s="13" t="s">
        <v>150</v>
      </c>
      <c r="C57" s="78" t="s">
        <v>100</v>
      </c>
      <c r="D57" s="54" t="s">
        <v>144</v>
      </c>
      <c r="E57" s="19">
        <f>ROUND(((E34-E50+E55)*E56),0)</f>
        <v>0</v>
      </c>
      <c r="F57" s="19">
        <f t="shared" ref="F57:P57" si="10">ROUND(((F34-F50+F55)*F56),0)</f>
        <v>0</v>
      </c>
      <c r="G57" s="19">
        <f t="shared" si="10"/>
        <v>0</v>
      </c>
      <c r="H57" s="19">
        <f t="shared" si="10"/>
        <v>0</v>
      </c>
      <c r="I57" s="19">
        <f t="shared" si="10"/>
        <v>0</v>
      </c>
      <c r="J57" s="19">
        <f t="shared" si="10"/>
        <v>0</v>
      </c>
      <c r="K57" s="19">
        <f t="shared" si="10"/>
        <v>0</v>
      </c>
      <c r="L57" s="19">
        <f t="shared" si="10"/>
        <v>0</v>
      </c>
      <c r="M57" s="19">
        <f t="shared" si="10"/>
        <v>0</v>
      </c>
      <c r="N57" s="19">
        <f t="shared" si="10"/>
        <v>0</v>
      </c>
      <c r="O57" s="19">
        <f t="shared" si="10"/>
        <v>0</v>
      </c>
      <c r="P57" s="19">
        <f t="shared" si="10"/>
        <v>0</v>
      </c>
      <c r="Q57" s="68"/>
    </row>
    <row r="58" spans="2:18" ht="12.75" customHeight="1" x14ac:dyDescent="0.15">
      <c r="B58" s="17"/>
      <c r="C58" s="63"/>
      <c r="D58" s="17"/>
      <c r="E58" s="14"/>
      <c r="F58" s="14"/>
      <c r="G58" s="14"/>
      <c r="H58" s="14"/>
      <c r="I58" s="14"/>
      <c r="J58" s="14"/>
      <c r="K58" s="14"/>
      <c r="L58" s="14"/>
      <c r="M58" s="14"/>
      <c r="N58" s="14"/>
      <c r="O58" s="14"/>
      <c r="P58" s="14"/>
    </row>
    <row r="59" spans="2:18" ht="30" customHeight="1" x14ac:dyDescent="0.15">
      <c r="B59" s="3" t="s">
        <v>147</v>
      </c>
      <c r="C59" s="27" t="s">
        <v>101</v>
      </c>
      <c r="D59" s="43" t="s">
        <v>145</v>
      </c>
      <c r="E59" s="64">
        <f>E46+E57</f>
        <v>0</v>
      </c>
      <c r="F59" s="64">
        <f t="shared" ref="F59:P59" si="11">F46+F57</f>
        <v>0</v>
      </c>
      <c r="G59" s="64">
        <f t="shared" si="11"/>
        <v>0</v>
      </c>
      <c r="H59" s="64">
        <f t="shared" si="11"/>
        <v>0</v>
      </c>
      <c r="I59" s="64">
        <f t="shared" si="11"/>
        <v>0</v>
      </c>
      <c r="J59" s="64">
        <f t="shared" si="11"/>
        <v>0</v>
      </c>
      <c r="K59" s="64">
        <f t="shared" si="11"/>
        <v>0</v>
      </c>
      <c r="L59" s="64">
        <f t="shared" si="11"/>
        <v>0</v>
      </c>
      <c r="M59" s="64">
        <f t="shared" si="11"/>
        <v>0</v>
      </c>
      <c r="N59" s="64">
        <f t="shared" si="11"/>
        <v>0</v>
      </c>
      <c r="O59" s="64">
        <f t="shared" si="11"/>
        <v>0</v>
      </c>
      <c r="P59" s="64">
        <f t="shared" si="11"/>
        <v>0</v>
      </c>
    </row>
    <row r="60" spans="2:18" ht="30" customHeight="1" x14ac:dyDescent="0.15">
      <c r="B60" s="3" t="s">
        <v>148</v>
      </c>
      <c r="C60" s="27" t="s">
        <v>102</v>
      </c>
      <c r="D60" s="43" t="s">
        <v>146</v>
      </c>
      <c r="E60" s="64">
        <f>SUM(E59:P59)</f>
        <v>0</v>
      </c>
      <c r="F60" s="1"/>
      <c r="G60" s="1"/>
      <c r="H60" s="1"/>
      <c r="I60" s="1"/>
      <c r="J60" s="1"/>
      <c r="K60" s="1"/>
      <c r="L60" s="1"/>
      <c r="M60" s="1"/>
      <c r="N60" s="1"/>
      <c r="O60" s="1"/>
      <c r="P60" s="1"/>
    </row>
    <row r="61" spans="2:18" ht="15.6" customHeight="1" x14ac:dyDescent="0.15">
      <c r="B61" s="6"/>
      <c r="C61" s="22"/>
      <c r="D61" s="6"/>
      <c r="E61" s="1"/>
      <c r="F61" s="1"/>
      <c r="G61" s="1"/>
      <c r="H61" s="1"/>
      <c r="I61" s="1"/>
      <c r="J61" s="1"/>
      <c r="K61" s="1"/>
      <c r="L61" s="1"/>
      <c r="M61" s="1"/>
      <c r="N61" s="1"/>
      <c r="O61" s="1"/>
      <c r="P61" s="1"/>
    </row>
    <row r="62" spans="2:18" ht="26.45" customHeight="1" x14ac:dyDescent="0.15">
      <c r="B62" s="8" t="s">
        <v>29</v>
      </c>
      <c r="C62" s="79"/>
      <c r="D62" s="8"/>
      <c r="E62" s="1"/>
      <c r="F62" s="1"/>
      <c r="G62" s="1"/>
      <c r="H62" s="1"/>
      <c r="I62" s="1"/>
      <c r="J62" s="1"/>
      <c r="K62" s="1"/>
      <c r="L62" s="1"/>
      <c r="M62" s="1"/>
      <c r="N62" s="1"/>
      <c r="O62" s="1"/>
      <c r="P62" s="1"/>
    </row>
    <row r="63" spans="2:18" ht="30" customHeight="1" x14ac:dyDescent="0.15">
      <c r="B63" s="3" t="s">
        <v>26</v>
      </c>
      <c r="C63" s="27" t="s">
        <v>72</v>
      </c>
      <c r="D63" s="43"/>
      <c r="E63" s="18"/>
      <c r="F63" s="1" t="s">
        <v>24</v>
      </c>
      <c r="G63" s="1"/>
      <c r="H63" s="111" t="s">
        <v>33</v>
      </c>
      <c r="I63" s="112"/>
      <c r="J63" s="113" t="s">
        <v>192</v>
      </c>
      <c r="K63" s="114"/>
      <c r="L63" s="114"/>
      <c r="M63" s="114"/>
      <c r="N63" s="115"/>
      <c r="O63" s="1"/>
      <c r="P63" s="1"/>
      <c r="R63" s="101"/>
    </row>
    <row r="64" spans="2:18" ht="30" customHeight="1" x14ac:dyDescent="0.15">
      <c r="B64" s="1"/>
      <c r="C64" s="80"/>
      <c r="D64" s="44"/>
      <c r="E64" s="1"/>
      <c r="F64" s="1"/>
      <c r="G64" s="1"/>
      <c r="O64" s="1"/>
      <c r="P64" s="1"/>
    </row>
    <row r="65" spans="2:16" ht="30" customHeight="1" x14ac:dyDescent="0.15">
      <c r="B65" s="3" t="s">
        <v>73</v>
      </c>
      <c r="C65" s="27" t="s">
        <v>103</v>
      </c>
      <c r="D65" s="43" t="s">
        <v>152</v>
      </c>
      <c r="E65" s="19">
        <f>E60*E63/1000</f>
        <v>0</v>
      </c>
      <c r="F65" s="1" t="s">
        <v>25</v>
      </c>
      <c r="G65" s="1"/>
      <c r="H65" s="1"/>
      <c r="I65" s="1"/>
      <c r="J65" s="1"/>
      <c r="K65" s="1"/>
      <c r="L65" s="1"/>
      <c r="M65" s="1"/>
      <c r="N65" s="1"/>
      <c r="O65" s="1"/>
      <c r="P65" s="1"/>
    </row>
    <row r="66" spans="2:16" ht="30" customHeight="1" x14ac:dyDescent="0.15">
      <c r="B66" s="3" t="s">
        <v>74</v>
      </c>
      <c r="C66" s="27" t="s">
        <v>75</v>
      </c>
      <c r="D66" s="43"/>
      <c r="E66" s="7">
        <v>0</v>
      </c>
      <c r="F66" s="1" t="s">
        <v>25</v>
      </c>
      <c r="G66" s="1"/>
      <c r="H66" s="1"/>
      <c r="I66" s="1"/>
      <c r="J66" s="1"/>
      <c r="K66" s="1"/>
      <c r="L66" s="1"/>
      <c r="M66" s="1"/>
      <c r="N66" s="1"/>
      <c r="O66" s="1"/>
      <c r="P66" s="1"/>
    </row>
    <row r="67" spans="2:16" ht="30" customHeight="1" x14ac:dyDescent="0.15">
      <c r="B67" s="1"/>
      <c r="C67" s="80"/>
      <c r="D67" s="44"/>
      <c r="E67" s="1"/>
      <c r="F67" s="1"/>
      <c r="G67" s="1"/>
      <c r="H67" s="1"/>
      <c r="I67" s="1"/>
      <c r="J67" s="1"/>
      <c r="K67" s="1"/>
      <c r="L67" s="1"/>
      <c r="M67" s="1"/>
      <c r="N67" s="1"/>
      <c r="O67" s="1"/>
      <c r="P67" s="1"/>
    </row>
    <row r="68" spans="2:16" ht="30" customHeight="1" x14ac:dyDescent="0.15">
      <c r="B68" s="3" t="s">
        <v>78</v>
      </c>
      <c r="C68" s="27" t="s">
        <v>76</v>
      </c>
      <c r="D68" s="43" t="s">
        <v>153</v>
      </c>
      <c r="E68" s="83">
        <f>ROUNDDOWN(E65-E66,0)</f>
        <v>0</v>
      </c>
      <c r="F68" s="1" t="s">
        <v>25</v>
      </c>
      <c r="G68" s="1"/>
      <c r="H68" s="46" t="s">
        <v>104</v>
      </c>
      <c r="I68" s="1"/>
      <c r="J68" s="1"/>
      <c r="K68" s="1"/>
      <c r="L68" s="1"/>
      <c r="M68" s="1"/>
      <c r="N68" s="1"/>
      <c r="O68" s="1"/>
      <c r="P68" s="1"/>
    </row>
    <row r="69" spans="2:16" ht="8.4499999999999993" customHeight="1" x14ac:dyDescent="0.15">
      <c r="B69" s="1"/>
      <c r="C69" s="1"/>
      <c r="D69" s="1"/>
      <c r="E69" s="1"/>
      <c r="F69" s="1"/>
      <c r="G69" s="1"/>
      <c r="H69" s="1"/>
      <c r="I69" s="1"/>
      <c r="J69" s="1"/>
      <c r="K69" s="1"/>
      <c r="L69" s="1"/>
      <c r="M69" s="1"/>
      <c r="N69" s="1"/>
      <c r="O69" s="1"/>
      <c r="P69" s="1"/>
    </row>
    <row r="70" spans="2:16" ht="9" customHeight="1" x14ac:dyDescent="0.15"/>
  </sheetData>
  <mergeCells count="13">
    <mergeCell ref="H63:I63"/>
    <mergeCell ref="J63:N63"/>
    <mergeCell ref="P18:P19"/>
    <mergeCell ref="Q18:Q19"/>
    <mergeCell ref="P20:P21"/>
    <mergeCell ref="Q20:Q21"/>
    <mergeCell ref="C3:J3"/>
    <mergeCell ref="B4:B5"/>
    <mergeCell ref="D4:J4"/>
    <mergeCell ref="F5:G5"/>
    <mergeCell ref="B6:B7"/>
    <mergeCell ref="E6:J6"/>
    <mergeCell ref="E7:J7"/>
  </mergeCells>
  <phoneticPr fontId="2"/>
  <pageMargins left="0.25" right="0.25" top="0.75" bottom="0.75" header="0.3" footer="0.3"/>
  <pageSetup paperSize="9" scale="60" fitToHeight="0" orientation="landscape" r:id="rId1"/>
  <rowBreaks count="2" manualBreakCount="2">
    <brk id="36" max="16383" man="1"/>
    <brk id="6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3C96B-2748-4595-99FA-D2DE19866DD4}">
  <sheetPr>
    <pageSetUpPr fitToPage="1"/>
  </sheetPr>
  <dimension ref="B1:R58"/>
  <sheetViews>
    <sheetView view="pageBreakPreview" zoomScaleNormal="70" zoomScaleSheetLayoutView="100" zoomScalePageLayoutView="85" workbookViewId="0">
      <selection activeCell="B29" sqref="B29"/>
    </sheetView>
  </sheetViews>
  <sheetFormatPr defaultRowHeight="13.5" x14ac:dyDescent="0.15"/>
  <cols>
    <col min="1" max="1" width="4.75" customWidth="1"/>
    <col min="2" max="2" width="56.5" customWidth="1"/>
    <col min="3" max="3" width="8.75" customWidth="1"/>
    <col min="4" max="4" width="20.75" customWidth="1"/>
    <col min="5" max="6" width="8.875" customWidth="1"/>
    <col min="7" max="16" width="10.25" bestFit="1" customWidth="1"/>
    <col min="17" max="17" width="31.625" bestFit="1" customWidth="1"/>
    <col min="18" max="18" width="33.875" bestFit="1" customWidth="1"/>
  </cols>
  <sheetData>
    <row r="1" spans="2:18" ht="25.9" customHeight="1" x14ac:dyDescent="0.15">
      <c r="B1" s="82" t="s">
        <v>196</v>
      </c>
    </row>
    <row r="3" spans="2:18" ht="18" customHeight="1" x14ac:dyDescent="0.15">
      <c r="B3" s="33" t="s">
        <v>1</v>
      </c>
      <c r="C3" s="119"/>
      <c r="D3" s="120"/>
      <c r="E3" s="120"/>
      <c r="F3" s="120"/>
      <c r="G3" s="120"/>
      <c r="H3" s="120"/>
      <c r="I3" s="120"/>
      <c r="J3" s="121"/>
      <c r="K3" s="55"/>
      <c r="L3" s="55"/>
      <c r="M3" s="55"/>
      <c r="N3" s="55"/>
      <c r="O3" s="55"/>
      <c r="P3" s="55"/>
      <c r="Q3" s="55"/>
      <c r="R3" s="21"/>
    </row>
    <row r="4" spans="2:18" ht="18" customHeight="1" x14ac:dyDescent="0.15">
      <c r="B4" s="107" t="s">
        <v>0</v>
      </c>
      <c r="C4" s="2" t="s">
        <v>2</v>
      </c>
      <c r="D4" s="122"/>
      <c r="E4" s="123"/>
      <c r="F4" s="123"/>
      <c r="G4" s="123"/>
      <c r="H4" s="123"/>
      <c r="I4" s="123"/>
      <c r="J4" s="123"/>
      <c r="K4" s="55"/>
      <c r="L4" s="55"/>
      <c r="M4" s="55"/>
      <c r="N4" s="55"/>
      <c r="O4" s="55"/>
      <c r="P4" s="55"/>
      <c r="Q4" s="55"/>
      <c r="R4" s="21"/>
    </row>
    <row r="5" spans="2:18" ht="18" customHeight="1" x14ac:dyDescent="0.15">
      <c r="B5" s="108"/>
      <c r="C5" s="2" t="s">
        <v>9</v>
      </c>
      <c r="D5" s="56" t="s">
        <v>108</v>
      </c>
      <c r="E5" s="2" t="s">
        <v>10</v>
      </c>
      <c r="F5" s="109" t="s">
        <v>109</v>
      </c>
      <c r="G5" s="110"/>
      <c r="H5" s="2" t="s">
        <v>39</v>
      </c>
      <c r="I5" s="56">
        <v>700</v>
      </c>
      <c r="J5" s="57" t="s">
        <v>40</v>
      </c>
      <c r="K5" s="55"/>
      <c r="L5" s="55"/>
      <c r="M5" s="55"/>
      <c r="N5" s="55"/>
      <c r="O5" s="55"/>
      <c r="P5" s="55"/>
      <c r="Q5" s="55"/>
      <c r="R5" s="21"/>
    </row>
    <row r="6" spans="2:18" ht="18" customHeight="1" x14ac:dyDescent="0.15">
      <c r="B6" s="107" t="s">
        <v>11</v>
      </c>
      <c r="C6" s="2" t="s">
        <v>3</v>
      </c>
      <c r="D6" s="58" t="s">
        <v>27</v>
      </c>
      <c r="E6" s="117" t="s">
        <v>4</v>
      </c>
      <c r="F6" s="118"/>
      <c r="G6" s="118"/>
      <c r="H6" s="118"/>
      <c r="I6" s="118"/>
      <c r="J6" s="118"/>
      <c r="K6" s="55"/>
      <c r="L6" s="55"/>
      <c r="M6" s="55"/>
      <c r="N6" s="55"/>
      <c r="O6" s="55"/>
      <c r="P6" s="55"/>
      <c r="Q6" s="55"/>
      <c r="R6" s="21"/>
    </row>
    <row r="7" spans="2:18" ht="18" customHeight="1" x14ac:dyDescent="0.15">
      <c r="B7" s="116"/>
      <c r="C7" s="2" t="s">
        <v>5</v>
      </c>
      <c r="D7" s="58" t="s">
        <v>28</v>
      </c>
      <c r="E7" s="117" t="s">
        <v>6</v>
      </c>
      <c r="F7" s="118"/>
      <c r="G7" s="118"/>
      <c r="H7" s="118"/>
      <c r="I7" s="118"/>
      <c r="J7" s="118"/>
      <c r="K7" s="55"/>
      <c r="L7" s="55"/>
      <c r="M7" s="55"/>
      <c r="N7" s="55"/>
      <c r="O7" s="55"/>
      <c r="P7" s="55"/>
      <c r="Q7" s="55"/>
      <c r="R7" s="21"/>
    </row>
    <row r="8" spans="2:18" ht="18" customHeight="1" x14ac:dyDescent="0.15">
      <c r="B8" s="22"/>
      <c r="C8" s="23"/>
      <c r="D8" s="23"/>
      <c r="E8" s="1"/>
      <c r="F8" s="24"/>
      <c r="G8" s="24"/>
      <c r="H8" s="24"/>
      <c r="I8" s="24"/>
      <c r="J8" s="24"/>
      <c r="K8" s="55"/>
      <c r="L8" s="55"/>
      <c r="M8" s="55"/>
      <c r="N8" s="55"/>
      <c r="O8" s="55"/>
      <c r="P8" s="55"/>
      <c r="Q8" s="55"/>
      <c r="R8" s="21"/>
    </row>
    <row r="9" spans="2:18" ht="18" customHeight="1" x14ac:dyDescent="0.15">
      <c r="B9" s="27" t="s">
        <v>41</v>
      </c>
      <c r="C9" s="2" t="s">
        <v>42</v>
      </c>
      <c r="D9" s="2" t="s">
        <v>43</v>
      </c>
      <c r="K9" s="55"/>
      <c r="L9" s="55"/>
      <c r="M9" s="25"/>
      <c r="N9" s="25"/>
      <c r="O9" s="25"/>
      <c r="P9" s="26"/>
      <c r="Q9" s="26"/>
    </row>
    <row r="10" spans="2:18" ht="18" customHeight="1" x14ac:dyDescent="0.15">
      <c r="B10" s="28" t="s">
        <v>199</v>
      </c>
      <c r="C10" s="59" t="s">
        <v>44</v>
      </c>
      <c r="D10" s="29"/>
      <c r="E10" s="98">
        <v>370</v>
      </c>
      <c r="F10" s="1" t="s">
        <v>186</v>
      </c>
      <c r="H10" s="1"/>
      <c r="J10" s="1"/>
      <c r="K10" s="55"/>
      <c r="L10" s="55"/>
      <c r="M10" s="25"/>
      <c r="N10" s="25"/>
      <c r="O10" s="25"/>
      <c r="P10" s="25"/>
      <c r="Q10" s="26"/>
      <c r="R10" s="26"/>
    </row>
    <row r="11" spans="2:18" ht="18" customHeight="1" x14ac:dyDescent="0.15">
      <c r="B11" s="7" t="s">
        <v>7</v>
      </c>
      <c r="C11" s="2" t="s">
        <v>45</v>
      </c>
      <c r="D11" s="30"/>
      <c r="E11" s="98">
        <v>81000</v>
      </c>
      <c r="F11" s="1" t="s">
        <v>8</v>
      </c>
      <c r="H11" s="1"/>
      <c r="K11" s="55"/>
      <c r="L11" s="55"/>
      <c r="M11" s="1"/>
      <c r="N11" s="1"/>
    </row>
    <row r="12" spans="2:18" ht="18" customHeight="1" x14ac:dyDescent="0.15">
      <c r="B12" s="7" t="s">
        <v>46</v>
      </c>
      <c r="C12" s="2" t="s">
        <v>47</v>
      </c>
      <c r="D12" s="31" t="s">
        <v>110</v>
      </c>
      <c r="E12" s="99">
        <f>E10*E11/1000</f>
        <v>29970</v>
      </c>
      <c r="F12" s="1" t="s">
        <v>111</v>
      </c>
      <c r="K12" s="55"/>
      <c r="L12" s="55"/>
      <c r="M12" s="1"/>
      <c r="N12" s="1"/>
      <c r="O12" s="1"/>
      <c r="P12" s="1"/>
    </row>
    <row r="13" spans="2:18" ht="18" customHeight="1" x14ac:dyDescent="0.15">
      <c r="B13" s="33" t="s">
        <v>48</v>
      </c>
      <c r="C13" s="2" t="s">
        <v>49</v>
      </c>
      <c r="D13" s="30"/>
      <c r="E13" s="98">
        <v>1000</v>
      </c>
      <c r="F13" s="1" t="s">
        <v>111</v>
      </c>
      <c r="G13" s="1"/>
      <c r="H13" s="1"/>
      <c r="I13" s="11"/>
      <c r="L13" s="11"/>
      <c r="M13" s="20"/>
      <c r="P13" s="1"/>
    </row>
    <row r="14" spans="2:18" ht="18" customHeight="1" x14ac:dyDescent="0.15">
      <c r="B14" s="7" t="s">
        <v>50</v>
      </c>
      <c r="C14" s="2" t="s">
        <v>51</v>
      </c>
      <c r="D14" s="30"/>
      <c r="E14" s="96">
        <v>28</v>
      </c>
      <c r="F14" s="1" t="s">
        <v>112</v>
      </c>
      <c r="G14" s="1"/>
      <c r="H14" s="1"/>
      <c r="I14" s="11"/>
      <c r="K14" s="1"/>
      <c r="L14" s="11"/>
      <c r="M14" s="20"/>
      <c r="P14" s="1"/>
    </row>
    <row r="15" spans="2:18" ht="18" customHeight="1" x14ac:dyDescent="0.15">
      <c r="B15" s="7" t="s">
        <v>52</v>
      </c>
      <c r="C15" s="2" t="s">
        <v>53</v>
      </c>
      <c r="D15" s="31" t="s">
        <v>113</v>
      </c>
      <c r="E15" s="99">
        <f>E13*E14</f>
        <v>28000</v>
      </c>
      <c r="F15" s="1" t="s">
        <v>111</v>
      </c>
      <c r="G15" s="1"/>
      <c r="H15" s="1"/>
      <c r="I15" s="11"/>
      <c r="K15" s="1"/>
      <c r="L15" s="11"/>
      <c r="M15" s="20"/>
      <c r="N15" s="34"/>
      <c r="O15" s="1"/>
      <c r="P15" s="1"/>
    </row>
    <row r="16" spans="2:18" ht="18" customHeight="1" x14ac:dyDescent="0.15">
      <c r="B16" s="7" t="s">
        <v>54</v>
      </c>
      <c r="C16" s="2" t="s">
        <v>55</v>
      </c>
      <c r="D16" s="31" t="s">
        <v>114</v>
      </c>
      <c r="E16" s="97">
        <f>ROUND(E15/E12,2)</f>
        <v>0.93</v>
      </c>
      <c r="F16" s="1"/>
      <c r="G16" s="1"/>
      <c r="H16" s="1"/>
      <c r="I16" s="11"/>
      <c r="J16" s="12"/>
      <c r="K16" s="1"/>
      <c r="L16" s="11"/>
      <c r="M16" s="20"/>
      <c r="N16" s="34"/>
      <c r="O16" s="1"/>
      <c r="P16" s="1"/>
    </row>
    <row r="17" spans="2:18" ht="18" customHeight="1" x14ac:dyDescent="0.15">
      <c r="B17" s="33" t="s">
        <v>79</v>
      </c>
      <c r="C17" s="2" t="s">
        <v>80</v>
      </c>
      <c r="D17" s="30"/>
      <c r="E17" s="96">
        <v>500</v>
      </c>
      <c r="F17" s="1" t="s">
        <v>187</v>
      </c>
      <c r="G17" s="1"/>
      <c r="H17" s="1"/>
      <c r="I17" s="11"/>
      <c r="J17" s="12"/>
      <c r="K17" s="1"/>
      <c r="L17" s="11"/>
      <c r="M17" s="20"/>
      <c r="N17" s="34"/>
      <c r="O17" s="1"/>
      <c r="P17" s="1"/>
    </row>
    <row r="18" spans="2:18" ht="18" customHeight="1" x14ac:dyDescent="0.15">
      <c r="B18" s="7" t="s">
        <v>82</v>
      </c>
      <c r="C18" s="2" t="s">
        <v>81</v>
      </c>
      <c r="D18" s="30"/>
      <c r="E18" s="98">
        <v>100</v>
      </c>
      <c r="F18" s="1" t="s">
        <v>112</v>
      </c>
      <c r="G18" s="1"/>
      <c r="H18" s="1"/>
      <c r="I18" s="11"/>
      <c r="J18" s="12"/>
      <c r="K18" s="1"/>
      <c r="L18" s="11"/>
      <c r="M18" s="20"/>
      <c r="N18" s="34"/>
      <c r="O18" s="1"/>
      <c r="P18" s="126"/>
      <c r="Q18" s="103" t="s">
        <v>30</v>
      </c>
    </row>
    <row r="19" spans="2:18" ht="18" customHeight="1" x14ac:dyDescent="0.15">
      <c r="B19" s="7" t="s">
        <v>83</v>
      </c>
      <c r="C19" s="2" t="s">
        <v>84</v>
      </c>
      <c r="D19" s="31" t="s">
        <v>115</v>
      </c>
      <c r="E19" s="99">
        <f>E17*E18</f>
        <v>50000</v>
      </c>
      <c r="F19" s="1" t="s">
        <v>187</v>
      </c>
      <c r="G19" s="1"/>
      <c r="H19" s="1"/>
      <c r="I19" s="11"/>
      <c r="J19" s="12"/>
      <c r="K19" s="1"/>
      <c r="L19" s="11"/>
      <c r="M19" s="20"/>
      <c r="N19" s="34"/>
      <c r="O19" s="1"/>
      <c r="P19" s="127"/>
      <c r="Q19" s="104"/>
    </row>
    <row r="20" spans="2:18" ht="18" customHeight="1" x14ac:dyDescent="0.15">
      <c r="B20" s="33" t="s">
        <v>189</v>
      </c>
      <c r="C20" s="2"/>
      <c r="D20" s="30"/>
      <c r="E20" s="96">
        <v>100</v>
      </c>
      <c r="F20" s="1" t="s">
        <v>111</v>
      </c>
      <c r="G20" s="46" t="s">
        <v>190</v>
      </c>
      <c r="H20" s="1"/>
      <c r="I20" s="11"/>
      <c r="J20" s="12"/>
      <c r="K20" s="1"/>
      <c r="L20" s="11"/>
      <c r="M20" s="20"/>
      <c r="N20" s="34"/>
      <c r="O20" s="1"/>
      <c r="P20" s="124"/>
      <c r="Q20" s="105" t="s">
        <v>31</v>
      </c>
    </row>
    <row r="21" spans="2:18" ht="18" customHeight="1" x14ac:dyDescent="0.15">
      <c r="B21" s="33" t="s">
        <v>191</v>
      </c>
      <c r="C21" s="2"/>
      <c r="D21" s="30"/>
      <c r="E21" s="95">
        <f>E20*E18</f>
        <v>10000</v>
      </c>
      <c r="F21" s="1" t="s">
        <v>111</v>
      </c>
      <c r="G21" s="46" t="s">
        <v>190</v>
      </c>
      <c r="H21" s="1"/>
      <c r="I21" s="11"/>
      <c r="J21" s="12"/>
      <c r="K21" s="1"/>
      <c r="L21" s="11"/>
      <c r="M21" s="20"/>
      <c r="N21" s="34"/>
      <c r="O21" s="1"/>
      <c r="P21" s="125"/>
      <c r="Q21" s="106"/>
    </row>
    <row r="22" spans="2:18" x14ac:dyDescent="0.15">
      <c r="G22" s="1"/>
      <c r="H22" s="1"/>
      <c r="I22" s="11"/>
      <c r="J22" s="12"/>
      <c r="K22" s="1"/>
      <c r="L22" s="11"/>
      <c r="M22" s="20"/>
      <c r="N22" s="34"/>
      <c r="O22" s="1"/>
      <c r="P22" s="1"/>
    </row>
    <row r="23" spans="2:18" x14ac:dyDescent="0.15">
      <c r="B23" s="74"/>
      <c r="C23" s="2" t="s">
        <v>42</v>
      </c>
      <c r="D23" s="2" t="s">
        <v>43</v>
      </c>
      <c r="E23" s="35" t="s">
        <v>12</v>
      </c>
      <c r="F23" s="5" t="s">
        <v>13</v>
      </c>
      <c r="G23" s="5" t="s">
        <v>14</v>
      </c>
      <c r="H23" s="5" t="s">
        <v>15</v>
      </c>
      <c r="I23" s="5" t="s">
        <v>16</v>
      </c>
      <c r="J23" s="5" t="s">
        <v>17</v>
      </c>
      <c r="K23" s="5" t="s">
        <v>18</v>
      </c>
      <c r="L23" s="5" t="s">
        <v>19</v>
      </c>
      <c r="M23" s="5" t="s">
        <v>20</v>
      </c>
      <c r="N23" s="5" t="s">
        <v>21</v>
      </c>
      <c r="O23" s="5" t="s">
        <v>22</v>
      </c>
      <c r="P23" s="5" t="s">
        <v>23</v>
      </c>
      <c r="Q23" s="2" t="s">
        <v>161</v>
      </c>
    </row>
    <row r="24" spans="2:18" ht="30" customHeight="1" x14ac:dyDescent="0.15">
      <c r="B24" s="3" t="s">
        <v>116</v>
      </c>
      <c r="C24" s="27" t="s">
        <v>56</v>
      </c>
      <c r="D24" s="36"/>
      <c r="E24" s="9">
        <v>5.8</v>
      </c>
      <c r="F24" s="9">
        <v>6</v>
      </c>
      <c r="G24" s="9">
        <v>5.5</v>
      </c>
      <c r="H24" s="9">
        <v>4.8</v>
      </c>
      <c r="I24" s="9">
        <v>4.2</v>
      </c>
      <c r="J24" s="9">
        <v>3.8</v>
      </c>
      <c r="K24" s="9">
        <v>3.8</v>
      </c>
      <c r="L24" s="9">
        <v>3.8</v>
      </c>
      <c r="M24" s="9">
        <v>4</v>
      </c>
      <c r="N24" s="9">
        <v>4.2</v>
      </c>
      <c r="O24" s="9">
        <v>5.5</v>
      </c>
      <c r="P24" s="9">
        <v>5.7</v>
      </c>
      <c r="Q24" s="84" t="s">
        <v>57</v>
      </c>
      <c r="R24" s="25" t="s">
        <v>38</v>
      </c>
    </row>
    <row r="25" spans="2:18" ht="30" customHeight="1" x14ac:dyDescent="0.15">
      <c r="B25" s="3" t="s">
        <v>117</v>
      </c>
      <c r="C25" s="27" t="s">
        <v>58</v>
      </c>
      <c r="D25" s="36"/>
      <c r="E25" s="9">
        <v>5.72</v>
      </c>
      <c r="F25" s="9">
        <v>5.94</v>
      </c>
      <c r="G25" s="9">
        <v>5.45</v>
      </c>
      <c r="H25" s="9">
        <v>4.8</v>
      </c>
      <c r="I25" s="9">
        <v>4.3</v>
      </c>
      <c r="J25" s="9">
        <v>3.93</v>
      </c>
      <c r="K25" s="9">
        <v>3.9</v>
      </c>
      <c r="L25" s="9">
        <v>3.88</v>
      </c>
      <c r="M25" s="9">
        <v>4</v>
      </c>
      <c r="N25" s="9">
        <v>4.2</v>
      </c>
      <c r="O25" s="9">
        <v>5.45</v>
      </c>
      <c r="P25" s="9">
        <v>5.6</v>
      </c>
      <c r="Q25" s="84" t="s">
        <v>57</v>
      </c>
      <c r="R25" s="25" t="s">
        <v>32</v>
      </c>
    </row>
    <row r="26" spans="2:18" ht="30" customHeight="1" x14ac:dyDescent="0.15">
      <c r="B26" s="3" t="s">
        <v>118</v>
      </c>
      <c r="C26" s="27" t="s">
        <v>59</v>
      </c>
      <c r="D26" s="36"/>
      <c r="E26" s="10">
        <v>34.799999999999997</v>
      </c>
      <c r="F26" s="10">
        <v>35.200000000000003</v>
      </c>
      <c r="G26" s="10">
        <v>34.9</v>
      </c>
      <c r="H26" s="10">
        <v>32.299999999999997</v>
      </c>
      <c r="I26" s="10">
        <v>29.7</v>
      </c>
      <c r="J26" s="10">
        <v>27.4</v>
      </c>
      <c r="K26" s="10">
        <v>27</v>
      </c>
      <c r="L26" s="10">
        <v>27.2</v>
      </c>
      <c r="M26" s="10">
        <v>28.8</v>
      </c>
      <c r="N26" s="10">
        <v>29</v>
      </c>
      <c r="O26" s="10">
        <v>32.200000000000003</v>
      </c>
      <c r="P26" s="10">
        <v>33.299999999999997</v>
      </c>
      <c r="Q26" s="84" t="s">
        <v>57</v>
      </c>
      <c r="R26" s="25"/>
    </row>
    <row r="27" spans="2:18" ht="30" customHeight="1" x14ac:dyDescent="0.15">
      <c r="B27" s="3" t="s">
        <v>119</v>
      </c>
      <c r="C27" s="27" t="s">
        <v>60</v>
      </c>
      <c r="D27" s="36"/>
      <c r="E27" s="37">
        <v>0.92</v>
      </c>
      <c r="F27" s="37">
        <v>0.92</v>
      </c>
      <c r="G27" s="37">
        <v>0.92</v>
      </c>
      <c r="H27" s="37">
        <v>0.93</v>
      </c>
      <c r="I27" s="37">
        <v>0.94</v>
      </c>
      <c r="J27" s="37">
        <v>0.95</v>
      </c>
      <c r="K27" s="37">
        <v>0.95</v>
      </c>
      <c r="L27" s="37">
        <v>0.95</v>
      </c>
      <c r="M27" s="37">
        <v>0.94</v>
      </c>
      <c r="N27" s="37">
        <v>0.94</v>
      </c>
      <c r="O27" s="37">
        <v>0.93</v>
      </c>
      <c r="P27" s="37">
        <v>0.93</v>
      </c>
      <c r="Q27" s="84" t="s">
        <v>123</v>
      </c>
      <c r="R27" s="25" t="s">
        <v>35</v>
      </c>
    </row>
    <row r="28" spans="2:18" ht="30" customHeight="1" x14ac:dyDescent="0.15">
      <c r="B28" s="3" t="s">
        <v>120</v>
      </c>
      <c r="C28" s="27" t="s">
        <v>61</v>
      </c>
      <c r="D28" s="36"/>
      <c r="E28" s="37">
        <v>1</v>
      </c>
      <c r="F28" s="37">
        <v>1</v>
      </c>
      <c r="G28" s="37">
        <v>1</v>
      </c>
      <c r="H28" s="37">
        <v>1</v>
      </c>
      <c r="I28" s="37">
        <v>1</v>
      </c>
      <c r="J28" s="37">
        <v>1</v>
      </c>
      <c r="K28" s="37">
        <v>1</v>
      </c>
      <c r="L28" s="37">
        <v>1</v>
      </c>
      <c r="M28" s="37">
        <v>1</v>
      </c>
      <c r="N28" s="37">
        <v>1</v>
      </c>
      <c r="O28" s="37">
        <v>1</v>
      </c>
      <c r="P28" s="37">
        <v>1</v>
      </c>
      <c r="Q28" s="84" t="s">
        <v>124</v>
      </c>
      <c r="R28" s="25" t="s">
        <v>36</v>
      </c>
    </row>
    <row r="29" spans="2:18" ht="30" customHeight="1" x14ac:dyDescent="0.15">
      <c r="B29" s="3" t="s">
        <v>200</v>
      </c>
      <c r="C29" s="27" t="s">
        <v>62</v>
      </c>
      <c r="D29" s="36"/>
      <c r="E29" s="37">
        <v>0.97</v>
      </c>
      <c r="F29" s="37">
        <v>0.97</v>
      </c>
      <c r="G29" s="37">
        <v>0.97</v>
      </c>
      <c r="H29" s="37">
        <v>0.97</v>
      </c>
      <c r="I29" s="37">
        <v>0.97</v>
      </c>
      <c r="J29" s="37">
        <v>0.97</v>
      </c>
      <c r="K29" s="37">
        <v>0.97</v>
      </c>
      <c r="L29" s="37">
        <v>0.97</v>
      </c>
      <c r="M29" s="37">
        <v>0.97</v>
      </c>
      <c r="N29" s="37">
        <v>0.97</v>
      </c>
      <c r="O29" s="37">
        <v>0.97</v>
      </c>
      <c r="P29" s="37">
        <v>0.97</v>
      </c>
      <c r="Q29" s="84"/>
      <c r="R29" s="25" t="s">
        <v>125</v>
      </c>
    </row>
    <row r="30" spans="2:18" ht="30" customHeight="1" x14ac:dyDescent="0.15">
      <c r="B30" s="3" t="s">
        <v>121</v>
      </c>
      <c r="C30" s="27" t="s">
        <v>63</v>
      </c>
      <c r="D30" s="36"/>
      <c r="E30" s="37">
        <v>0.98</v>
      </c>
      <c r="F30" s="37">
        <v>0.98</v>
      </c>
      <c r="G30" s="37">
        <v>0.98</v>
      </c>
      <c r="H30" s="37">
        <v>0.98</v>
      </c>
      <c r="I30" s="37">
        <v>0.98</v>
      </c>
      <c r="J30" s="37">
        <v>0.98</v>
      </c>
      <c r="K30" s="37">
        <v>0.98</v>
      </c>
      <c r="L30" s="37">
        <v>0.98</v>
      </c>
      <c r="M30" s="37">
        <v>0.98</v>
      </c>
      <c r="N30" s="37">
        <v>0.98</v>
      </c>
      <c r="O30" s="37">
        <v>0.98</v>
      </c>
      <c r="P30" s="37">
        <v>0.98</v>
      </c>
      <c r="Q30" s="84" t="s">
        <v>123</v>
      </c>
    </row>
    <row r="31" spans="2:18" ht="30" customHeight="1" x14ac:dyDescent="0.15">
      <c r="B31" s="3" t="s">
        <v>122</v>
      </c>
      <c r="C31" s="27" t="s">
        <v>64</v>
      </c>
      <c r="D31" s="36"/>
      <c r="E31" s="18">
        <v>0.99099999999999999</v>
      </c>
      <c r="F31" s="18">
        <v>0.98599999999999999</v>
      </c>
      <c r="G31" s="18">
        <v>0.998</v>
      </c>
      <c r="H31" s="18">
        <v>1</v>
      </c>
      <c r="I31" s="18">
        <v>1</v>
      </c>
      <c r="J31" s="18">
        <v>1</v>
      </c>
      <c r="K31" s="18">
        <v>1</v>
      </c>
      <c r="L31" s="18">
        <v>1</v>
      </c>
      <c r="M31" s="18">
        <v>1</v>
      </c>
      <c r="N31" s="18">
        <v>1</v>
      </c>
      <c r="O31" s="18">
        <v>0.996</v>
      </c>
      <c r="P31" s="18">
        <v>0.99299999999999999</v>
      </c>
      <c r="Q31" s="84"/>
    </row>
    <row r="32" spans="2:18" ht="30" customHeight="1" x14ac:dyDescent="0.15">
      <c r="B32" s="3" t="s">
        <v>37</v>
      </c>
      <c r="C32" s="27" t="s">
        <v>65</v>
      </c>
      <c r="D32" s="36"/>
      <c r="E32" s="37">
        <v>0.9</v>
      </c>
      <c r="F32" s="37">
        <v>0.9</v>
      </c>
      <c r="G32" s="37">
        <v>0.9</v>
      </c>
      <c r="H32" s="37">
        <v>0.9</v>
      </c>
      <c r="I32" s="37">
        <v>0.9</v>
      </c>
      <c r="J32" s="37">
        <v>0.9</v>
      </c>
      <c r="K32" s="37">
        <v>0.9</v>
      </c>
      <c r="L32" s="37">
        <v>0.9</v>
      </c>
      <c r="M32" s="37">
        <v>0.9</v>
      </c>
      <c r="N32" s="37">
        <v>0.9</v>
      </c>
      <c r="O32" s="37">
        <v>0.9</v>
      </c>
      <c r="P32" s="37">
        <v>0.9</v>
      </c>
      <c r="Q32" s="84"/>
    </row>
    <row r="33" spans="2:18" ht="30" customHeight="1" x14ac:dyDescent="0.15">
      <c r="B33" s="3" t="s">
        <v>66</v>
      </c>
      <c r="C33" s="27" t="s">
        <v>67</v>
      </c>
      <c r="D33" s="38" t="s">
        <v>126</v>
      </c>
      <c r="E33" s="66">
        <f>ROUND(E27*E28*E29*E30*E31*E32,2)</f>
        <v>0.78</v>
      </c>
      <c r="F33" s="66">
        <f>ROUND(F27*F28*F29*F30*F31*F32,2)</f>
        <v>0.78</v>
      </c>
      <c r="G33" s="66">
        <f t="shared" ref="G33:P33" si="0">ROUND(G27*G28*G29*G30*G31*G32,2)</f>
        <v>0.79</v>
      </c>
      <c r="H33" s="66">
        <f t="shared" si="0"/>
        <v>0.8</v>
      </c>
      <c r="I33" s="66">
        <f t="shared" si="0"/>
        <v>0.8</v>
      </c>
      <c r="J33" s="66">
        <f t="shared" si="0"/>
        <v>0.81</v>
      </c>
      <c r="K33" s="66">
        <f t="shared" si="0"/>
        <v>0.81</v>
      </c>
      <c r="L33" s="66">
        <f t="shared" si="0"/>
        <v>0.81</v>
      </c>
      <c r="M33" s="66">
        <f t="shared" si="0"/>
        <v>0.8</v>
      </c>
      <c r="N33" s="66">
        <f t="shared" si="0"/>
        <v>0.8</v>
      </c>
      <c r="O33" s="66">
        <f t="shared" si="0"/>
        <v>0.79</v>
      </c>
      <c r="P33" s="66">
        <f t="shared" si="0"/>
        <v>0.79</v>
      </c>
      <c r="Q33" s="62"/>
      <c r="R33" s="100"/>
    </row>
    <row r="34" spans="2:18" ht="30" customHeight="1" x14ac:dyDescent="0.15">
      <c r="B34" s="3" t="s">
        <v>34</v>
      </c>
      <c r="C34" s="61" t="s">
        <v>68</v>
      </c>
      <c r="D34" s="40" t="s">
        <v>127</v>
      </c>
      <c r="E34" s="65">
        <f>ROUND($E$12*E25*E33,1)</f>
        <v>133714.20000000001</v>
      </c>
      <c r="F34" s="65">
        <f t="shared" ref="F34:P34" si="1">ROUND($E$12*F25*F33,1)</f>
        <v>138857</v>
      </c>
      <c r="G34" s="65">
        <f t="shared" si="1"/>
        <v>129035.8</v>
      </c>
      <c r="H34" s="65">
        <f t="shared" si="1"/>
        <v>115084.8</v>
      </c>
      <c r="I34" s="65">
        <f t="shared" si="1"/>
        <v>103096.8</v>
      </c>
      <c r="J34" s="65">
        <f t="shared" si="1"/>
        <v>95403.5</v>
      </c>
      <c r="K34" s="65">
        <f t="shared" si="1"/>
        <v>94675.199999999997</v>
      </c>
      <c r="L34" s="65">
        <f t="shared" si="1"/>
        <v>94189.7</v>
      </c>
      <c r="M34" s="65">
        <f t="shared" si="1"/>
        <v>95904</v>
      </c>
      <c r="N34" s="65">
        <f t="shared" si="1"/>
        <v>100699.2</v>
      </c>
      <c r="O34" s="65">
        <f t="shared" si="1"/>
        <v>129035.8</v>
      </c>
      <c r="P34" s="65">
        <f t="shared" si="1"/>
        <v>132587.29999999999</v>
      </c>
      <c r="Q34" s="62"/>
    </row>
    <row r="35" spans="2:18" ht="30" customHeight="1" x14ac:dyDescent="0.15">
      <c r="B35" s="3" t="s">
        <v>162</v>
      </c>
      <c r="C35" s="27" t="s">
        <v>105</v>
      </c>
      <c r="D35" s="41"/>
      <c r="E35" s="67">
        <v>82000</v>
      </c>
      <c r="F35" s="67">
        <v>82000</v>
      </c>
      <c r="G35" s="67">
        <v>85000</v>
      </c>
      <c r="H35" s="67">
        <v>85000</v>
      </c>
      <c r="I35" s="67">
        <v>85000</v>
      </c>
      <c r="J35" s="67">
        <v>78000</v>
      </c>
      <c r="K35" s="67">
        <v>78000</v>
      </c>
      <c r="L35" s="67">
        <v>78000</v>
      </c>
      <c r="M35" s="67">
        <v>82000</v>
      </c>
      <c r="N35" s="67">
        <v>82000</v>
      </c>
      <c r="O35" s="67">
        <v>82000</v>
      </c>
      <c r="P35" s="67">
        <v>82000</v>
      </c>
      <c r="Q35" s="62"/>
      <c r="R35" s="39" t="s">
        <v>163</v>
      </c>
    </row>
    <row r="36" spans="2:18" ht="30" customHeight="1" x14ac:dyDescent="0.15">
      <c r="B36" s="3" t="s">
        <v>164</v>
      </c>
      <c r="C36" s="27" t="s">
        <v>106</v>
      </c>
      <c r="D36" s="41"/>
      <c r="E36" s="67">
        <v>40000</v>
      </c>
      <c r="F36" s="67">
        <v>40000</v>
      </c>
      <c r="G36" s="67">
        <v>41000</v>
      </c>
      <c r="H36" s="67">
        <v>41000</v>
      </c>
      <c r="I36" s="67">
        <v>41000</v>
      </c>
      <c r="J36" s="67">
        <v>39000</v>
      </c>
      <c r="K36" s="67">
        <v>39000</v>
      </c>
      <c r="L36" s="67">
        <v>39000</v>
      </c>
      <c r="M36" s="67">
        <v>40000</v>
      </c>
      <c r="N36" s="67">
        <v>40000</v>
      </c>
      <c r="O36" s="67">
        <v>40000</v>
      </c>
      <c r="P36" s="67">
        <v>40000</v>
      </c>
      <c r="Q36" s="62"/>
      <c r="R36" s="39"/>
    </row>
    <row r="37" spans="2:18" ht="14.45" customHeight="1" x14ac:dyDescent="0.15">
      <c r="B37" s="70"/>
      <c r="C37" s="71"/>
      <c r="D37" s="72"/>
      <c r="E37" s="73"/>
      <c r="F37" s="73"/>
      <c r="G37" s="73"/>
      <c r="H37" s="73"/>
      <c r="I37" s="73"/>
      <c r="J37" s="73"/>
      <c r="K37" s="73"/>
      <c r="L37" s="73"/>
      <c r="M37" s="73"/>
      <c r="N37" s="73"/>
      <c r="O37" s="73"/>
      <c r="P37" s="73"/>
    </row>
    <row r="38" spans="2:18" ht="27.75" customHeight="1" x14ac:dyDescent="0.15">
      <c r="B38" s="82" t="s">
        <v>165</v>
      </c>
      <c r="C38" s="69"/>
      <c r="D38" s="69"/>
      <c r="E38" s="75"/>
      <c r="F38" s="75"/>
      <c r="G38" s="75"/>
      <c r="H38" s="75"/>
      <c r="I38" s="75"/>
      <c r="J38" s="75"/>
      <c r="K38" s="75"/>
      <c r="L38" s="75"/>
      <c r="M38" s="75"/>
      <c r="N38" s="75"/>
      <c r="O38" s="75"/>
      <c r="P38" s="75"/>
    </row>
    <row r="39" spans="2:18" x14ac:dyDescent="0.15">
      <c r="B39" s="74"/>
      <c r="C39" s="2" t="s">
        <v>42</v>
      </c>
      <c r="D39" s="2" t="s">
        <v>43</v>
      </c>
      <c r="E39" s="35" t="s">
        <v>12</v>
      </c>
      <c r="F39" s="5" t="s">
        <v>13</v>
      </c>
      <c r="G39" s="5" t="s">
        <v>14</v>
      </c>
      <c r="H39" s="5" t="s">
        <v>15</v>
      </c>
      <c r="I39" s="5" t="s">
        <v>16</v>
      </c>
      <c r="J39" s="5" t="s">
        <v>17</v>
      </c>
      <c r="K39" s="5" t="s">
        <v>18</v>
      </c>
      <c r="L39" s="5" t="s">
        <v>19</v>
      </c>
      <c r="M39" s="5" t="s">
        <v>20</v>
      </c>
      <c r="N39" s="5" t="s">
        <v>21</v>
      </c>
      <c r="O39" s="5" t="s">
        <v>22</v>
      </c>
      <c r="P39" s="5" t="s">
        <v>23</v>
      </c>
      <c r="Q39" s="2" t="s">
        <v>161</v>
      </c>
    </row>
    <row r="40" spans="2:18" ht="30" customHeight="1" x14ac:dyDescent="0.15">
      <c r="B40" s="47" t="s">
        <v>175</v>
      </c>
      <c r="C40" s="81" t="s">
        <v>166</v>
      </c>
      <c r="D40" s="48"/>
      <c r="E40" s="85">
        <v>52000</v>
      </c>
      <c r="F40" s="85">
        <v>53500</v>
      </c>
      <c r="G40" s="85">
        <v>45000</v>
      </c>
      <c r="H40" s="85">
        <v>41000</v>
      </c>
      <c r="I40" s="85">
        <v>40000</v>
      </c>
      <c r="J40" s="85">
        <v>38000</v>
      </c>
      <c r="K40" s="85">
        <v>38000</v>
      </c>
      <c r="L40" s="85">
        <v>38000</v>
      </c>
      <c r="M40" s="85">
        <v>38000</v>
      </c>
      <c r="N40" s="85">
        <v>40000</v>
      </c>
      <c r="O40" s="85">
        <v>45000</v>
      </c>
      <c r="P40" s="85">
        <v>52000</v>
      </c>
      <c r="Q40" s="62"/>
      <c r="R40" s="39" t="s">
        <v>157</v>
      </c>
    </row>
    <row r="41" spans="2:18" ht="30" customHeight="1" x14ac:dyDescent="0.15">
      <c r="B41" s="3" t="s">
        <v>129</v>
      </c>
      <c r="C41" s="27" t="s">
        <v>167</v>
      </c>
      <c r="D41" s="42"/>
      <c r="E41" s="10">
        <v>6</v>
      </c>
      <c r="F41" s="10">
        <v>6</v>
      </c>
      <c r="G41" s="10">
        <v>6</v>
      </c>
      <c r="H41" s="10">
        <v>6</v>
      </c>
      <c r="I41" s="10">
        <v>6</v>
      </c>
      <c r="J41" s="10">
        <v>6</v>
      </c>
      <c r="K41" s="10">
        <v>6</v>
      </c>
      <c r="L41" s="10">
        <v>6</v>
      </c>
      <c r="M41" s="10">
        <v>6</v>
      </c>
      <c r="N41" s="10">
        <v>6</v>
      </c>
      <c r="O41" s="10">
        <v>6</v>
      </c>
      <c r="P41" s="10">
        <v>6</v>
      </c>
      <c r="Q41" s="62"/>
      <c r="R41" s="39" t="s">
        <v>155</v>
      </c>
    </row>
    <row r="42" spans="2:18" ht="30" customHeight="1" x14ac:dyDescent="0.15">
      <c r="B42" s="3" t="s">
        <v>176</v>
      </c>
      <c r="C42" s="27" t="s">
        <v>168</v>
      </c>
      <c r="D42" s="43" t="s">
        <v>178</v>
      </c>
      <c r="E42" s="86">
        <f>E40*(1-E41/100)</f>
        <v>48880</v>
      </c>
      <c r="F42" s="86">
        <f t="shared" ref="F42:P42" si="2">F40*(1-F41/100)</f>
        <v>50290</v>
      </c>
      <c r="G42" s="86">
        <f t="shared" si="2"/>
        <v>42300</v>
      </c>
      <c r="H42" s="86">
        <f t="shared" si="2"/>
        <v>38540</v>
      </c>
      <c r="I42" s="86">
        <f t="shared" si="2"/>
        <v>37600</v>
      </c>
      <c r="J42" s="86">
        <f t="shared" si="2"/>
        <v>35720</v>
      </c>
      <c r="K42" s="86">
        <f t="shared" si="2"/>
        <v>35720</v>
      </c>
      <c r="L42" s="86">
        <f t="shared" si="2"/>
        <v>35720</v>
      </c>
      <c r="M42" s="86">
        <f t="shared" si="2"/>
        <v>35720</v>
      </c>
      <c r="N42" s="86">
        <f t="shared" si="2"/>
        <v>37600</v>
      </c>
      <c r="O42" s="86">
        <f t="shared" si="2"/>
        <v>42300</v>
      </c>
      <c r="P42" s="86">
        <f t="shared" si="2"/>
        <v>48880</v>
      </c>
      <c r="Q42" s="62"/>
    </row>
    <row r="43" spans="2:18" ht="30" customHeight="1" x14ac:dyDescent="0.15">
      <c r="B43" s="3" t="s">
        <v>130</v>
      </c>
      <c r="C43" s="27" t="s">
        <v>169</v>
      </c>
      <c r="D43" s="43" t="s">
        <v>170</v>
      </c>
      <c r="E43" s="86">
        <f>IF(E42&gt;$E$19,$E$19,E42)</f>
        <v>48880</v>
      </c>
      <c r="F43" s="86">
        <f t="shared" ref="F43:P43" si="3">IF(F42&gt;$E$19,$E$19,F42)</f>
        <v>50000</v>
      </c>
      <c r="G43" s="86">
        <f t="shared" si="3"/>
        <v>42300</v>
      </c>
      <c r="H43" s="86">
        <f t="shared" si="3"/>
        <v>38540</v>
      </c>
      <c r="I43" s="86">
        <f t="shared" si="3"/>
        <v>37600</v>
      </c>
      <c r="J43" s="86">
        <f t="shared" si="3"/>
        <v>35720</v>
      </c>
      <c r="K43" s="86">
        <f t="shared" si="3"/>
        <v>35720</v>
      </c>
      <c r="L43" s="86">
        <f t="shared" si="3"/>
        <v>35720</v>
      </c>
      <c r="M43" s="86">
        <f t="shared" si="3"/>
        <v>35720</v>
      </c>
      <c r="N43" s="86">
        <f t="shared" si="3"/>
        <v>37600</v>
      </c>
      <c r="O43" s="86">
        <f t="shared" si="3"/>
        <v>42300</v>
      </c>
      <c r="P43" s="86">
        <f t="shared" si="3"/>
        <v>48880</v>
      </c>
      <c r="Q43" s="62"/>
    </row>
    <row r="44" spans="2:18" ht="30" customHeight="1" x14ac:dyDescent="0.15">
      <c r="B44" s="3" t="s">
        <v>131</v>
      </c>
      <c r="C44" s="27" t="s">
        <v>171</v>
      </c>
      <c r="D44" s="42"/>
      <c r="E44" s="10">
        <v>6</v>
      </c>
      <c r="F44" s="10">
        <v>6</v>
      </c>
      <c r="G44" s="10">
        <v>6</v>
      </c>
      <c r="H44" s="10">
        <v>6</v>
      </c>
      <c r="I44" s="10">
        <v>6</v>
      </c>
      <c r="J44" s="10">
        <v>6</v>
      </c>
      <c r="K44" s="10">
        <v>6</v>
      </c>
      <c r="L44" s="10">
        <v>6</v>
      </c>
      <c r="M44" s="10">
        <v>6</v>
      </c>
      <c r="N44" s="10">
        <v>6</v>
      </c>
      <c r="O44" s="10">
        <v>6</v>
      </c>
      <c r="P44" s="10">
        <v>6</v>
      </c>
      <c r="Q44" s="62"/>
      <c r="R44" s="39" t="s">
        <v>155</v>
      </c>
    </row>
    <row r="45" spans="2:18" ht="30" customHeight="1" x14ac:dyDescent="0.15">
      <c r="B45" s="3" t="s">
        <v>177</v>
      </c>
      <c r="C45" s="27" t="s">
        <v>172</v>
      </c>
      <c r="D45" s="43" t="s">
        <v>179</v>
      </c>
      <c r="E45" s="64">
        <f>E43*(1-E44/100)</f>
        <v>45947.199999999997</v>
      </c>
      <c r="F45" s="64">
        <f t="shared" ref="F45:P45" si="4">F43*(1-F44/100)</f>
        <v>47000</v>
      </c>
      <c r="G45" s="64">
        <f t="shared" si="4"/>
        <v>39762</v>
      </c>
      <c r="H45" s="64">
        <f t="shared" si="4"/>
        <v>36227.599999999999</v>
      </c>
      <c r="I45" s="64">
        <f t="shared" si="4"/>
        <v>35344</v>
      </c>
      <c r="J45" s="64">
        <f t="shared" si="4"/>
        <v>33576.799999999996</v>
      </c>
      <c r="K45" s="64">
        <f t="shared" si="4"/>
        <v>33576.799999999996</v>
      </c>
      <c r="L45" s="64">
        <f t="shared" si="4"/>
        <v>33576.799999999996</v>
      </c>
      <c r="M45" s="64">
        <f t="shared" si="4"/>
        <v>33576.799999999996</v>
      </c>
      <c r="N45" s="64">
        <f t="shared" si="4"/>
        <v>35344</v>
      </c>
      <c r="O45" s="64">
        <f t="shared" si="4"/>
        <v>39762</v>
      </c>
      <c r="P45" s="64">
        <f t="shared" si="4"/>
        <v>45947.199999999997</v>
      </c>
      <c r="Q45" s="76"/>
    </row>
    <row r="46" spans="2:18" ht="30" customHeight="1" x14ac:dyDescent="0.15">
      <c r="B46" s="3" t="s">
        <v>107</v>
      </c>
      <c r="C46" s="27" t="s">
        <v>173</v>
      </c>
      <c r="D46" s="3"/>
      <c r="E46" s="15">
        <v>31</v>
      </c>
      <c r="F46" s="15">
        <v>28</v>
      </c>
      <c r="G46" s="15">
        <v>31</v>
      </c>
      <c r="H46" s="15">
        <v>30</v>
      </c>
      <c r="I46" s="15">
        <v>31</v>
      </c>
      <c r="J46" s="15">
        <v>30</v>
      </c>
      <c r="K46" s="102">
        <v>28</v>
      </c>
      <c r="L46" s="15">
        <v>31</v>
      </c>
      <c r="M46" s="15">
        <v>30</v>
      </c>
      <c r="N46" s="15">
        <v>31</v>
      </c>
      <c r="O46" s="15">
        <v>30</v>
      </c>
      <c r="P46" s="15">
        <v>31</v>
      </c>
      <c r="Q46" s="76" t="s">
        <v>198</v>
      </c>
    </row>
    <row r="47" spans="2:18" ht="30" customHeight="1" x14ac:dyDescent="0.15">
      <c r="B47" s="13" t="s">
        <v>188</v>
      </c>
      <c r="C47" s="78" t="s">
        <v>174</v>
      </c>
      <c r="D47" s="54" t="s">
        <v>180</v>
      </c>
      <c r="E47" s="64">
        <f>(E34-E40+E45)*E46</f>
        <v>3957503.4000000004</v>
      </c>
      <c r="F47" s="64">
        <f t="shared" ref="F47:P47" si="5">(F34-F40+F45)*F46</f>
        <v>3705996</v>
      </c>
      <c r="G47" s="64">
        <f t="shared" si="5"/>
        <v>3837731.8000000003</v>
      </c>
      <c r="H47" s="64">
        <f t="shared" si="5"/>
        <v>3309372</v>
      </c>
      <c r="I47" s="64">
        <f t="shared" si="5"/>
        <v>3051664.8000000003</v>
      </c>
      <c r="J47" s="64">
        <f t="shared" si="5"/>
        <v>2729408.9999999995</v>
      </c>
      <c r="K47" s="64">
        <f t="shared" si="5"/>
        <v>2527056</v>
      </c>
      <c r="L47" s="64">
        <f t="shared" si="5"/>
        <v>2782761.5</v>
      </c>
      <c r="M47" s="64">
        <f t="shared" si="5"/>
        <v>2744423.9999999995</v>
      </c>
      <c r="N47" s="64">
        <f t="shared" si="5"/>
        <v>2977339.1999999997</v>
      </c>
      <c r="O47" s="64">
        <f t="shared" si="5"/>
        <v>3713934</v>
      </c>
      <c r="P47" s="64">
        <f t="shared" si="5"/>
        <v>3922569.4999999995</v>
      </c>
      <c r="Q47" s="68"/>
    </row>
    <row r="48" spans="2:18" ht="30" customHeight="1" x14ac:dyDescent="0.15">
      <c r="B48" s="3" t="s">
        <v>148</v>
      </c>
      <c r="C48" s="27" t="s">
        <v>102</v>
      </c>
      <c r="D48" s="43" t="s">
        <v>146</v>
      </c>
      <c r="E48" s="128">
        <f>SUM(E47:P47)</f>
        <v>39259761.200000003</v>
      </c>
      <c r="F48" s="129"/>
      <c r="G48" s="130"/>
      <c r="H48" s="1"/>
      <c r="I48" s="1"/>
      <c r="J48" s="1"/>
      <c r="K48" s="1"/>
      <c r="L48" s="1"/>
      <c r="M48" s="1"/>
      <c r="N48" s="1"/>
      <c r="O48" s="1"/>
      <c r="P48" s="1"/>
    </row>
    <row r="49" spans="2:18" ht="15.6" customHeight="1" x14ac:dyDescent="0.15">
      <c r="B49" s="6"/>
      <c r="C49" s="22"/>
      <c r="D49" s="6"/>
      <c r="E49" s="1"/>
      <c r="F49" s="1"/>
      <c r="G49" s="1"/>
      <c r="H49" s="1"/>
      <c r="I49" s="1"/>
      <c r="J49" s="1"/>
      <c r="K49" s="1"/>
      <c r="L49" s="1"/>
      <c r="M49" s="1"/>
      <c r="N49" s="1"/>
      <c r="O49" s="1"/>
      <c r="P49" s="1"/>
    </row>
    <row r="50" spans="2:18" ht="26.45" customHeight="1" x14ac:dyDescent="0.15">
      <c r="B50" s="8" t="s">
        <v>29</v>
      </c>
      <c r="C50" s="79"/>
      <c r="D50" s="8"/>
      <c r="E50" s="1"/>
      <c r="F50" s="1"/>
      <c r="G50" s="1"/>
      <c r="H50" s="1"/>
      <c r="I50" s="1"/>
      <c r="J50" s="1"/>
      <c r="K50" s="1"/>
      <c r="L50" s="1"/>
      <c r="M50" s="1"/>
      <c r="N50" s="1"/>
      <c r="O50" s="1"/>
      <c r="P50" s="1"/>
    </row>
    <row r="51" spans="2:18" ht="30" customHeight="1" x14ac:dyDescent="0.15">
      <c r="B51" s="3" t="s">
        <v>181</v>
      </c>
      <c r="C51" s="27" t="s">
        <v>77</v>
      </c>
      <c r="D51" s="43"/>
      <c r="E51" s="89">
        <v>0.6</v>
      </c>
      <c r="F51" s="1" t="s">
        <v>24</v>
      </c>
      <c r="G51" s="1"/>
      <c r="H51" s="111" t="s">
        <v>33</v>
      </c>
      <c r="I51" s="112"/>
      <c r="J51" s="113" t="s">
        <v>192</v>
      </c>
      <c r="K51" s="114"/>
      <c r="L51" s="114"/>
      <c r="M51" s="114"/>
      <c r="N51" s="115"/>
      <c r="O51" s="1"/>
      <c r="P51" s="1"/>
      <c r="R51" s="46"/>
    </row>
    <row r="52" spans="2:18" ht="30" customHeight="1" x14ac:dyDescent="0.15">
      <c r="B52" s="1"/>
      <c r="C52" s="80"/>
      <c r="D52" s="44"/>
      <c r="E52" s="90"/>
      <c r="F52" s="1"/>
      <c r="G52" s="1"/>
      <c r="O52" s="1"/>
      <c r="P52" s="1"/>
    </row>
    <row r="53" spans="2:18" ht="30" customHeight="1" x14ac:dyDescent="0.15">
      <c r="B53" s="3" t="s">
        <v>73</v>
      </c>
      <c r="C53" s="27" t="s">
        <v>103</v>
      </c>
      <c r="D53" s="43" t="s">
        <v>182</v>
      </c>
      <c r="E53" s="64">
        <f>E48*E51/1000</f>
        <v>23555.856720000003</v>
      </c>
      <c r="F53" s="1" t="s">
        <v>25</v>
      </c>
      <c r="G53" s="1"/>
      <c r="H53" s="1"/>
      <c r="I53" s="1"/>
      <c r="J53" s="1"/>
      <c r="K53" s="1"/>
      <c r="L53" s="1"/>
      <c r="M53" s="1"/>
      <c r="N53" s="1"/>
      <c r="O53" s="1"/>
      <c r="P53" s="1"/>
    </row>
    <row r="54" spans="2:18" ht="30" customHeight="1" x14ac:dyDescent="0.15">
      <c r="B54" s="3" t="s">
        <v>74</v>
      </c>
      <c r="C54" s="27" t="s">
        <v>183</v>
      </c>
      <c r="D54" s="43"/>
      <c r="E54" s="88">
        <v>0</v>
      </c>
      <c r="F54" s="1" t="s">
        <v>25</v>
      </c>
      <c r="G54" s="1"/>
      <c r="H54" s="1"/>
      <c r="I54" s="1"/>
      <c r="J54" s="1"/>
      <c r="K54" s="1"/>
      <c r="L54" s="1"/>
      <c r="M54" s="1"/>
      <c r="N54" s="1"/>
      <c r="O54" s="1"/>
      <c r="P54" s="1"/>
    </row>
    <row r="55" spans="2:18" ht="30" customHeight="1" x14ac:dyDescent="0.15">
      <c r="B55" s="1"/>
      <c r="C55" s="80"/>
      <c r="D55" s="44"/>
      <c r="E55" s="87"/>
      <c r="F55" s="1"/>
      <c r="G55" s="1"/>
      <c r="H55" s="1"/>
      <c r="I55" s="1"/>
      <c r="J55" s="1"/>
      <c r="K55" s="1"/>
      <c r="L55" s="1"/>
      <c r="M55" s="1"/>
      <c r="N55" s="1"/>
      <c r="O55" s="1"/>
      <c r="P55" s="1"/>
    </row>
    <row r="56" spans="2:18" ht="30" customHeight="1" x14ac:dyDescent="0.15">
      <c r="B56" s="3" t="s">
        <v>78</v>
      </c>
      <c r="C56" s="27" t="s">
        <v>76</v>
      </c>
      <c r="D56" s="43" t="s">
        <v>153</v>
      </c>
      <c r="E56" s="64">
        <f>ROUNDDOWN(E53-E54,0)</f>
        <v>23555</v>
      </c>
      <c r="F56" s="1" t="s">
        <v>25</v>
      </c>
      <c r="G56" s="1"/>
      <c r="H56" s="46" t="s">
        <v>104</v>
      </c>
      <c r="I56" s="1"/>
      <c r="J56" s="1"/>
      <c r="K56" s="1"/>
      <c r="L56" s="1"/>
      <c r="M56" s="1"/>
      <c r="N56" s="1"/>
      <c r="O56" s="1"/>
      <c r="P56" s="1"/>
    </row>
    <row r="57" spans="2:18" ht="8.4499999999999993" customHeight="1" x14ac:dyDescent="0.15">
      <c r="B57" s="1"/>
      <c r="C57" s="1"/>
      <c r="D57" s="1"/>
      <c r="E57" s="90"/>
      <c r="F57" s="1"/>
      <c r="G57" s="1"/>
      <c r="H57" s="1"/>
      <c r="I57" s="1"/>
      <c r="J57" s="1"/>
      <c r="K57" s="1"/>
      <c r="L57" s="1"/>
      <c r="M57" s="1"/>
      <c r="N57" s="1"/>
      <c r="O57" s="1"/>
      <c r="P57" s="1"/>
    </row>
    <row r="58" spans="2:18" ht="9" customHeight="1" x14ac:dyDescent="0.15"/>
  </sheetData>
  <mergeCells count="14">
    <mergeCell ref="E48:G48"/>
    <mergeCell ref="C3:J3"/>
    <mergeCell ref="B4:B5"/>
    <mergeCell ref="D4:J4"/>
    <mergeCell ref="F5:G5"/>
    <mergeCell ref="B6:B7"/>
    <mergeCell ref="E6:J6"/>
    <mergeCell ref="E7:J7"/>
    <mergeCell ref="P18:P19"/>
    <mergeCell ref="Q18:Q19"/>
    <mergeCell ref="H51:I51"/>
    <mergeCell ref="J51:N51"/>
    <mergeCell ref="P20:P21"/>
    <mergeCell ref="Q20:Q21"/>
  </mergeCells>
  <phoneticPr fontId="2"/>
  <pageMargins left="0.25" right="0.25" top="0.75" bottom="0.75" header="0.3" footer="0.3"/>
  <pageSetup paperSize="9" scale="60" fitToHeight="0" orientation="landscape" r:id="rId1"/>
  <rowBreaks count="2" manualBreakCount="2">
    <brk id="37" max="16383" man="1"/>
    <brk id="5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DA99D-4B76-47A4-8D3B-267BDA5FFEAA}">
  <sheetPr>
    <pageSetUpPr fitToPage="1"/>
  </sheetPr>
  <dimension ref="B1:R58"/>
  <sheetViews>
    <sheetView view="pageBreakPreview" topLeftCell="A12" zoomScaleNormal="70" zoomScaleSheetLayoutView="100" zoomScalePageLayoutView="85" workbookViewId="0">
      <selection activeCell="F65" sqref="F65"/>
    </sheetView>
  </sheetViews>
  <sheetFormatPr defaultRowHeight="13.5" x14ac:dyDescent="0.15"/>
  <cols>
    <col min="1" max="1" width="4.75" customWidth="1"/>
    <col min="2" max="2" width="56.5" customWidth="1"/>
    <col min="3" max="3" width="8.75" customWidth="1"/>
    <col min="4" max="4" width="20.75" customWidth="1"/>
    <col min="5" max="6" width="8.875" customWidth="1"/>
    <col min="7" max="16" width="10.25" bestFit="1" customWidth="1"/>
    <col min="17" max="17" width="31.625" bestFit="1" customWidth="1"/>
    <col min="18" max="18" width="33.875" bestFit="1" customWidth="1"/>
  </cols>
  <sheetData>
    <row r="1" spans="2:18" ht="25.9" customHeight="1" x14ac:dyDescent="0.15">
      <c r="B1" s="82" t="s">
        <v>197</v>
      </c>
    </row>
    <row r="3" spans="2:18" ht="18" customHeight="1" x14ac:dyDescent="0.15">
      <c r="B3" s="33" t="s">
        <v>1</v>
      </c>
      <c r="C3" s="119"/>
      <c r="D3" s="120"/>
      <c r="E3" s="120"/>
      <c r="F3" s="120"/>
      <c r="G3" s="120"/>
      <c r="H3" s="120"/>
      <c r="I3" s="120"/>
      <c r="J3" s="121"/>
      <c r="K3" s="55"/>
      <c r="L3" s="55"/>
      <c r="M3" s="55"/>
      <c r="N3" s="55"/>
      <c r="O3" s="55"/>
      <c r="P3" s="55"/>
      <c r="Q3" s="55"/>
      <c r="R3" s="21"/>
    </row>
    <row r="4" spans="2:18" ht="18" customHeight="1" x14ac:dyDescent="0.15">
      <c r="B4" s="107" t="s">
        <v>0</v>
      </c>
      <c r="C4" s="2" t="s">
        <v>2</v>
      </c>
      <c r="D4" s="122"/>
      <c r="E4" s="123"/>
      <c r="F4" s="123"/>
      <c r="G4" s="123"/>
      <c r="H4" s="123"/>
      <c r="I4" s="123"/>
      <c r="J4" s="123"/>
      <c r="K4" s="55"/>
      <c r="L4" s="55"/>
      <c r="M4" s="55"/>
      <c r="N4" s="55"/>
      <c r="O4" s="55"/>
      <c r="P4" s="55"/>
      <c r="Q4" s="55"/>
      <c r="R4" s="21"/>
    </row>
    <row r="5" spans="2:18" ht="18" customHeight="1" x14ac:dyDescent="0.15">
      <c r="B5" s="108"/>
      <c r="C5" s="2" t="s">
        <v>9</v>
      </c>
      <c r="D5" s="56"/>
      <c r="E5" s="2" t="s">
        <v>10</v>
      </c>
      <c r="F5" s="109"/>
      <c r="G5" s="110"/>
      <c r="H5" s="2" t="s">
        <v>39</v>
      </c>
      <c r="I5" s="56"/>
      <c r="J5" s="57" t="s">
        <v>40</v>
      </c>
      <c r="K5" s="55"/>
      <c r="L5" s="55"/>
      <c r="M5" s="55"/>
      <c r="N5" s="55"/>
      <c r="O5" s="55"/>
      <c r="P5" s="55"/>
      <c r="Q5" s="55"/>
      <c r="R5" s="21"/>
    </row>
    <row r="6" spans="2:18" ht="18" customHeight="1" x14ac:dyDescent="0.15">
      <c r="B6" s="107" t="s">
        <v>11</v>
      </c>
      <c r="C6" s="2" t="s">
        <v>3</v>
      </c>
      <c r="D6" s="58"/>
      <c r="E6" s="117" t="s">
        <v>4</v>
      </c>
      <c r="F6" s="118"/>
      <c r="G6" s="118"/>
      <c r="H6" s="118"/>
      <c r="I6" s="118"/>
      <c r="J6" s="118"/>
      <c r="K6" s="55"/>
      <c r="L6" s="55"/>
      <c r="M6" s="55"/>
      <c r="N6" s="55"/>
      <c r="O6" s="55"/>
      <c r="P6" s="55"/>
      <c r="Q6" s="55"/>
      <c r="R6" s="21"/>
    </row>
    <row r="7" spans="2:18" ht="18" customHeight="1" x14ac:dyDescent="0.15">
      <c r="B7" s="116"/>
      <c r="C7" s="2" t="s">
        <v>5</v>
      </c>
      <c r="D7" s="58"/>
      <c r="E7" s="117" t="s">
        <v>6</v>
      </c>
      <c r="F7" s="118"/>
      <c r="G7" s="118"/>
      <c r="H7" s="118"/>
      <c r="I7" s="118"/>
      <c r="J7" s="118"/>
      <c r="K7" s="55"/>
      <c r="L7" s="55"/>
      <c r="M7" s="55"/>
      <c r="N7" s="55"/>
      <c r="O7" s="55"/>
      <c r="P7" s="55"/>
      <c r="Q7" s="55"/>
      <c r="R7" s="21"/>
    </row>
    <row r="8" spans="2:18" ht="18" customHeight="1" x14ac:dyDescent="0.15">
      <c r="B8" s="22"/>
      <c r="C8" s="23"/>
      <c r="D8" s="23"/>
      <c r="E8" s="1"/>
      <c r="F8" s="24"/>
      <c r="G8" s="24"/>
      <c r="H8" s="24"/>
      <c r="I8" s="24"/>
      <c r="J8" s="24"/>
      <c r="K8" s="55"/>
      <c r="L8" s="55"/>
      <c r="M8" s="55"/>
      <c r="N8" s="55"/>
      <c r="O8" s="55"/>
      <c r="P8" s="55"/>
      <c r="Q8" s="55"/>
      <c r="R8" s="21"/>
    </row>
    <row r="9" spans="2:18" ht="18" customHeight="1" x14ac:dyDescent="0.15">
      <c r="B9" s="27" t="s">
        <v>41</v>
      </c>
      <c r="C9" s="2" t="s">
        <v>42</v>
      </c>
      <c r="D9" s="2" t="s">
        <v>43</v>
      </c>
      <c r="K9" s="55"/>
      <c r="L9" s="55"/>
      <c r="M9" s="25"/>
      <c r="N9" s="25"/>
      <c r="O9" s="25"/>
      <c r="P9" s="26"/>
      <c r="Q9" s="26"/>
    </row>
    <row r="10" spans="2:18" ht="18" customHeight="1" x14ac:dyDescent="0.15">
      <c r="B10" s="28" t="s">
        <v>199</v>
      </c>
      <c r="C10" s="59" t="s">
        <v>44</v>
      </c>
      <c r="D10" s="29"/>
      <c r="E10" s="98"/>
      <c r="F10" s="1" t="s">
        <v>186</v>
      </c>
      <c r="H10" s="1"/>
      <c r="J10" s="1"/>
      <c r="K10" s="55"/>
      <c r="L10" s="55"/>
      <c r="M10" s="25"/>
      <c r="N10" s="25"/>
      <c r="O10" s="25"/>
      <c r="P10" s="25"/>
      <c r="Q10" s="26"/>
      <c r="R10" s="26"/>
    </row>
    <row r="11" spans="2:18" ht="18" customHeight="1" x14ac:dyDescent="0.15">
      <c r="B11" s="7" t="s">
        <v>7</v>
      </c>
      <c r="C11" s="2" t="s">
        <v>45</v>
      </c>
      <c r="D11" s="30"/>
      <c r="E11" s="98"/>
      <c r="F11" s="1" t="s">
        <v>8</v>
      </c>
      <c r="H11" s="1"/>
      <c r="K11" s="55"/>
      <c r="L11" s="55"/>
      <c r="M11" s="1"/>
      <c r="N11" s="1"/>
    </row>
    <row r="12" spans="2:18" ht="18" customHeight="1" x14ac:dyDescent="0.15">
      <c r="B12" s="7" t="s">
        <v>46</v>
      </c>
      <c r="C12" s="2" t="s">
        <v>47</v>
      </c>
      <c r="D12" s="31" t="s">
        <v>110</v>
      </c>
      <c r="E12" s="99">
        <f>E10*E11/1000</f>
        <v>0</v>
      </c>
      <c r="F12" s="1" t="s">
        <v>111</v>
      </c>
      <c r="K12" s="55"/>
      <c r="L12" s="55"/>
      <c r="M12" s="1"/>
      <c r="N12" s="1"/>
      <c r="O12" s="1"/>
      <c r="P12" s="1"/>
    </row>
    <row r="13" spans="2:18" ht="18" customHeight="1" x14ac:dyDescent="0.15">
      <c r="B13" s="33" t="s">
        <v>48</v>
      </c>
      <c r="C13" s="2" t="s">
        <v>49</v>
      </c>
      <c r="D13" s="30"/>
      <c r="E13" s="98"/>
      <c r="F13" s="1" t="s">
        <v>111</v>
      </c>
      <c r="G13" s="1"/>
      <c r="H13" s="1"/>
      <c r="I13" s="11"/>
      <c r="L13" s="11"/>
      <c r="M13" s="20"/>
      <c r="P13" s="1"/>
    </row>
    <row r="14" spans="2:18" ht="18" customHeight="1" x14ac:dyDescent="0.15">
      <c r="B14" s="7" t="s">
        <v>50</v>
      </c>
      <c r="C14" s="2" t="s">
        <v>51</v>
      </c>
      <c r="D14" s="30"/>
      <c r="E14" s="96"/>
      <c r="F14" s="1" t="s">
        <v>112</v>
      </c>
      <c r="G14" s="1"/>
      <c r="H14" s="1"/>
      <c r="I14" s="11"/>
      <c r="K14" s="1"/>
      <c r="L14" s="11"/>
      <c r="M14" s="20"/>
      <c r="P14" s="1"/>
    </row>
    <row r="15" spans="2:18" ht="18" customHeight="1" x14ac:dyDescent="0.15">
      <c r="B15" s="7" t="s">
        <v>52</v>
      </c>
      <c r="C15" s="2" t="s">
        <v>53</v>
      </c>
      <c r="D15" s="31" t="s">
        <v>113</v>
      </c>
      <c r="E15" s="99">
        <f>E13*E14</f>
        <v>0</v>
      </c>
      <c r="F15" s="1" t="s">
        <v>111</v>
      </c>
      <c r="G15" s="1"/>
      <c r="H15" s="1"/>
      <c r="I15" s="11"/>
      <c r="K15" s="1"/>
      <c r="L15" s="11"/>
      <c r="M15" s="20"/>
      <c r="N15" s="34"/>
      <c r="O15" s="1"/>
      <c r="P15" s="1"/>
    </row>
    <row r="16" spans="2:18" ht="18" customHeight="1" x14ac:dyDescent="0.15">
      <c r="B16" s="7" t="s">
        <v>54</v>
      </c>
      <c r="C16" s="2" t="s">
        <v>55</v>
      </c>
      <c r="D16" s="31" t="s">
        <v>114</v>
      </c>
      <c r="E16" s="97" t="e">
        <f>ROUND(E15/E12,2)</f>
        <v>#DIV/0!</v>
      </c>
      <c r="F16" s="1"/>
      <c r="G16" s="1"/>
      <c r="H16" s="1"/>
      <c r="I16" s="11"/>
      <c r="J16" s="12"/>
      <c r="K16" s="1"/>
      <c r="L16" s="11"/>
      <c r="M16" s="20"/>
      <c r="N16" s="34"/>
      <c r="O16" s="1"/>
      <c r="P16" s="1"/>
    </row>
    <row r="17" spans="2:18" ht="18" customHeight="1" x14ac:dyDescent="0.15">
      <c r="B17" s="33" t="s">
        <v>79</v>
      </c>
      <c r="C17" s="2" t="s">
        <v>80</v>
      </c>
      <c r="D17" s="30"/>
      <c r="E17" s="96"/>
      <c r="F17" s="1" t="s">
        <v>187</v>
      </c>
      <c r="G17" s="1"/>
      <c r="H17" s="1"/>
      <c r="I17" s="11"/>
      <c r="J17" s="12"/>
      <c r="K17" s="1"/>
      <c r="L17" s="11"/>
      <c r="M17" s="20"/>
      <c r="N17" s="34"/>
      <c r="O17" s="1"/>
      <c r="P17" s="1"/>
    </row>
    <row r="18" spans="2:18" ht="18" customHeight="1" x14ac:dyDescent="0.15">
      <c r="B18" s="7" t="s">
        <v>82</v>
      </c>
      <c r="C18" s="2" t="s">
        <v>81</v>
      </c>
      <c r="D18" s="30"/>
      <c r="E18" s="98"/>
      <c r="F18" s="1" t="s">
        <v>112</v>
      </c>
      <c r="G18" s="1"/>
      <c r="H18" s="1"/>
      <c r="I18" s="11"/>
      <c r="J18" s="12"/>
      <c r="K18" s="1"/>
      <c r="L18" s="11"/>
      <c r="M18" s="20"/>
      <c r="N18" s="34"/>
      <c r="O18" s="1"/>
      <c r="P18" s="91"/>
      <c r="Q18" s="131" t="s">
        <v>30</v>
      </c>
    </row>
    <row r="19" spans="2:18" ht="18" customHeight="1" x14ac:dyDescent="0.15">
      <c r="B19" s="7" t="s">
        <v>83</v>
      </c>
      <c r="C19" s="2" t="s">
        <v>84</v>
      </c>
      <c r="D19" s="31" t="s">
        <v>115</v>
      </c>
      <c r="E19" s="99">
        <f>E17*E18</f>
        <v>0</v>
      </c>
      <c r="F19" s="1" t="s">
        <v>187</v>
      </c>
      <c r="G19" s="1"/>
      <c r="H19" s="1"/>
      <c r="I19" s="11"/>
      <c r="J19" s="12"/>
      <c r="K19" s="1"/>
      <c r="L19" s="11"/>
      <c r="M19" s="20"/>
      <c r="N19" s="34"/>
      <c r="O19" s="1"/>
      <c r="P19" s="92"/>
      <c r="Q19" s="132"/>
    </row>
    <row r="20" spans="2:18" ht="18" customHeight="1" x14ac:dyDescent="0.15">
      <c r="B20" s="33" t="s">
        <v>189</v>
      </c>
      <c r="C20" s="2"/>
      <c r="D20" s="30"/>
      <c r="E20" s="96"/>
      <c r="F20" s="1" t="s">
        <v>111</v>
      </c>
      <c r="G20" s="46" t="s">
        <v>190</v>
      </c>
      <c r="H20" s="1"/>
      <c r="I20" s="11"/>
      <c r="J20" s="12"/>
      <c r="K20" s="1"/>
      <c r="L20" s="11"/>
      <c r="M20" s="20"/>
      <c r="N20" s="34"/>
      <c r="O20" s="1"/>
      <c r="P20" s="93"/>
      <c r="Q20" s="133" t="s">
        <v>31</v>
      </c>
    </row>
    <row r="21" spans="2:18" ht="18" customHeight="1" x14ac:dyDescent="0.15">
      <c r="B21" s="33" t="s">
        <v>191</v>
      </c>
      <c r="C21" s="2"/>
      <c r="D21" s="30"/>
      <c r="E21" s="95">
        <f>E20*E18</f>
        <v>0</v>
      </c>
      <c r="F21" s="1" t="s">
        <v>111</v>
      </c>
      <c r="G21" s="46" t="s">
        <v>190</v>
      </c>
      <c r="H21" s="1"/>
      <c r="I21" s="11"/>
      <c r="J21" s="12"/>
      <c r="K21" s="1"/>
      <c r="L21" s="11"/>
      <c r="M21" s="20"/>
      <c r="N21" s="34"/>
      <c r="O21" s="1"/>
      <c r="P21" s="94"/>
      <c r="Q21" s="134"/>
    </row>
    <row r="22" spans="2:18" x14ac:dyDescent="0.15">
      <c r="G22" s="1"/>
      <c r="H22" s="1"/>
      <c r="I22" s="11"/>
      <c r="J22" s="12"/>
      <c r="K22" s="1"/>
      <c r="L22" s="11"/>
      <c r="M22" s="20"/>
      <c r="N22" s="34"/>
      <c r="O22" s="1"/>
      <c r="P22" s="1"/>
    </row>
    <row r="23" spans="2:18" x14ac:dyDescent="0.15">
      <c r="B23" s="74"/>
      <c r="C23" s="2" t="s">
        <v>42</v>
      </c>
      <c r="D23" s="2" t="s">
        <v>43</v>
      </c>
      <c r="E23" s="35" t="s">
        <v>12</v>
      </c>
      <c r="F23" s="5" t="s">
        <v>13</v>
      </c>
      <c r="G23" s="5" t="s">
        <v>14</v>
      </c>
      <c r="H23" s="5" t="s">
        <v>15</v>
      </c>
      <c r="I23" s="5" t="s">
        <v>16</v>
      </c>
      <c r="J23" s="5" t="s">
        <v>17</v>
      </c>
      <c r="K23" s="5" t="s">
        <v>18</v>
      </c>
      <c r="L23" s="5" t="s">
        <v>19</v>
      </c>
      <c r="M23" s="5" t="s">
        <v>20</v>
      </c>
      <c r="N23" s="5" t="s">
        <v>21</v>
      </c>
      <c r="O23" s="5" t="s">
        <v>22</v>
      </c>
      <c r="P23" s="5" t="s">
        <v>23</v>
      </c>
      <c r="Q23" s="2" t="s">
        <v>161</v>
      </c>
    </row>
    <row r="24" spans="2:18" ht="30" customHeight="1" x14ac:dyDescent="0.15">
      <c r="B24" s="3" t="s">
        <v>116</v>
      </c>
      <c r="C24" s="27" t="s">
        <v>56</v>
      </c>
      <c r="D24" s="36"/>
      <c r="E24" s="9"/>
      <c r="F24" s="9"/>
      <c r="G24" s="9"/>
      <c r="H24" s="9"/>
      <c r="I24" s="9"/>
      <c r="J24" s="9"/>
      <c r="K24" s="9"/>
      <c r="L24" s="9"/>
      <c r="M24" s="9"/>
      <c r="N24" s="9"/>
      <c r="O24" s="9"/>
      <c r="P24" s="9"/>
      <c r="Q24" s="84"/>
      <c r="R24" s="25" t="s">
        <v>38</v>
      </c>
    </row>
    <row r="25" spans="2:18" ht="30" customHeight="1" x14ac:dyDescent="0.15">
      <c r="B25" s="3" t="s">
        <v>117</v>
      </c>
      <c r="C25" s="27" t="s">
        <v>58</v>
      </c>
      <c r="D25" s="36"/>
      <c r="E25" s="9"/>
      <c r="F25" s="9"/>
      <c r="G25" s="9"/>
      <c r="H25" s="9"/>
      <c r="I25" s="9"/>
      <c r="J25" s="9"/>
      <c r="K25" s="9"/>
      <c r="L25" s="9"/>
      <c r="M25" s="9"/>
      <c r="N25" s="9"/>
      <c r="O25" s="9"/>
      <c r="P25" s="9"/>
      <c r="Q25" s="84"/>
      <c r="R25" s="25" t="s">
        <v>32</v>
      </c>
    </row>
    <row r="26" spans="2:18" ht="30" customHeight="1" x14ac:dyDescent="0.15">
      <c r="B26" s="3" t="s">
        <v>118</v>
      </c>
      <c r="C26" s="27" t="s">
        <v>59</v>
      </c>
      <c r="D26" s="36"/>
      <c r="E26" s="10"/>
      <c r="F26" s="10"/>
      <c r="G26" s="10"/>
      <c r="H26" s="10"/>
      <c r="I26" s="10"/>
      <c r="J26" s="10"/>
      <c r="K26" s="10"/>
      <c r="L26" s="10"/>
      <c r="M26" s="10"/>
      <c r="N26" s="10"/>
      <c r="O26" s="10"/>
      <c r="P26" s="10"/>
      <c r="Q26" s="84"/>
      <c r="R26" s="25"/>
    </row>
    <row r="27" spans="2:18" ht="30" customHeight="1" x14ac:dyDescent="0.15">
      <c r="B27" s="3" t="s">
        <v>119</v>
      </c>
      <c r="C27" s="27" t="s">
        <v>60</v>
      </c>
      <c r="D27" s="36"/>
      <c r="E27" s="37"/>
      <c r="F27" s="37"/>
      <c r="G27" s="37"/>
      <c r="H27" s="37"/>
      <c r="I27" s="37"/>
      <c r="J27" s="37"/>
      <c r="K27" s="37"/>
      <c r="L27" s="37"/>
      <c r="M27" s="37"/>
      <c r="N27" s="37"/>
      <c r="O27" s="37"/>
      <c r="P27" s="37"/>
      <c r="Q27" s="84"/>
      <c r="R27" s="25" t="s">
        <v>35</v>
      </c>
    </row>
    <row r="28" spans="2:18" ht="30" customHeight="1" x14ac:dyDescent="0.15">
      <c r="B28" s="3" t="s">
        <v>120</v>
      </c>
      <c r="C28" s="27" t="s">
        <v>61</v>
      </c>
      <c r="D28" s="36"/>
      <c r="E28" s="37"/>
      <c r="F28" s="37"/>
      <c r="G28" s="37"/>
      <c r="H28" s="37"/>
      <c r="I28" s="37"/>
      <c r="J28" s="37"/>
      <c r="K28" s="37"/>
      <c r="L28" s="37"/>
      <c r="M28" s="37"/>
      <c r="N28" s="37"/>
      <c r="O28" s="37"/>
      <c r="P28" s="37"/>
      <c r="Q28" s="84"/>
      <c r="R28" s="25" t="s">
        <v>36</v>
      </c>
    </row>
    <row r="29" spans="2:18" ht="30" customHeight="1" x14ac:dyDescent="0.15">
      <c r="B29" s="3" t="s">
        <v>200</v>
      </c>
      <c r="C29" s="27" t="s">
        <v>62</v>
      </c>
      <c r="D29" s="36"/>
      <c r="E29" s="37"/>
      <c r="F29" s="37"/>
      <c r="G29" s="37"/>
      <c r="H29" s="37"/>
      <c r="I29" s="37"/>
      <c r="J29" s="37"/>
      <c r="K29" s="37"/>
      <c r="L29" s="37"/>
      <c r="M29" s="37"/>
      <c r="N29" s="37"/>
      <c r="O29" s="37"/>
      <c r="P29" s="37"/>
      <c r="Q29" s="84"/>
      <c r="R29" s="25" t="s">
        <v>125</v>
      </c>
    </row>
    <row r="30" spans="2:18" ht="30" customHeight="1" x14ac:dyDescent="0.15">
      <c r="B30" s="3" t="s">
        <v>121</v>
      </c>
      <c r="C30" s="27" t="s">
        <v>63</v>
      </c>
      <c r="D30" s="36"/>
      <c r="E30" s="37"/>
      <c r="F30" s="37"/>
      <c r="G30" s="37"/>
      <c r="H30" s="37"/>
      <c r="I30" s="37"/>
      <c r="J30" s="37"/>
      <c r="K30" s="37"/>
      <c r="L30" s="37"/>
      <c r="M30" s="37"/>
      <c r="N30" s="37"/>
      <c r="O30" s="37"/>
      <c r="P30" s="37"/>
      <c r="Q30" s="84"/>
    </row>
    <row r="31" spans="2:18" ht="30" customHeight="1" x14ac:dyDescent="0.15">
      <c r="B31" s="3" t="s">
        <v>122</v>
      </c>
      <c r="C31" s="27" t="s">
        <v>64</v>
      </c>
      <c r="D31" s="36"/>
      <c r="E31" s="18"/>
      <c r="F31" s="18"/>
      <c r="G31" s="18"/>
      <c r="H31" s="18"/>
      <c r="I31" s="18"/>
      <c r="J31" s="18"/>
      <c r="K31" s="18"/>
      <c r="L31" s="18"/>
      <c r="M31" s="18"/>
      <c r="N31" s="18"/>
      <c r="O31" s="18"/>
      <c r="P31" s="18"/>
      <c r="Q31" s="84"/>
    </row>
    <row r="32" spans="2:18" ht="30" customHeight="1" x14ac:dyDescent="0.15">
      <c r="B32" s="3" t="s">
        <v>37</v>
      </c>
      <c r="C32" s="27" t="s">
        <v>65</v>
      </c>
      <c r="D32" s="36"/>
      <c r="E32" s="37"/>
      <c r="F32" s="37"/>
      <c r="G32" s="37"/>
      <c r="H32" s="37"/>
      <c r="I32" s="37"/>
      <c r="J32" s="37"/>
      <c r="K32" s="37"/>
      <c r="L32" s="37"/>
      <c r="M32" s="37"/>
      <c r="N32" s="37"/>
      <c r="O32" s="37"/>
      <c r="P32" s="37"/>
      <c r="Q32" s="84"/>
    </row>
    <row r="33" spans="2:18" ht="30" customHeight="1" x14ac:dyDescent="0.15">
      <c r="B33" s="3" t="s">
        <v>66</v>
      </c>
      <c r="C33" s="27" t="s">
        <v>67</v>
      </c>
      <c r="D33" s="38" t="s">
        <v>126</v>
      </c>
      <c r="E33" s="66">
        <f>ROUND(E27*E28*E29*E30*E31*E32,2)</f>
        <v>0</v>
      </c>
      <c r="F33" s="66">
        <f>ROUND(F27*F28*F29*F30*F31*F32,2)</f>
        <v>0</v>
      </c>
      <c r="G33" s="66">
        <f t="shared" ref="G33:P33" si="0">ROUND(G27*G28*G29*G30*G31*G32,2)</f>
        <v>0</v>
      </c>
      <c r="H33" s="66">
        <f t="shared" si="0"/>
        <v>0</v>
      </c>
      <c r="I33" s="66">
        <f t="shared" si="0"/>
        <v>0</v>
      </c>
      <c r="J33" s="66">
        <f t="shared" si="0"/>
        <v>0</v>
      </c>
      <c r="K33" s="66">
        <f t="shared" si="0"/>
        <v>0</v>
      </c>
      <c r="L33" s="66">
        <f t="shared" si="0"/>
        <v>0</v>
      </c>
      <c r="M33" s="66">
        <f t="shared" si="0"/>
        <v>0</v>
      </c>
      <c r="N33" s="66">
        <f t="shared" si="0"/>
        <v>0</v>
      </c>
      <c r="O33" s="66">
        <f t="shared" si="0"/>
        <v>0</v>
      </c>
      <c r="P33" s="66">
        <f t="shared" si="0"/>
        <v>0</v>
      </c>
      <c r="Q33" s="62"/>
      <c r="R33" s="100"/>
    </row>
    <row r="34" spans="2:18" ht="30" customHeight="1" x14ac:dyDescent="0.15">
      <c r="B34" s="3" t="s">
        <v>34</v>
      </c>
      <c r="C34" s="61" t="s">
        <v>68</v>
      </c>
      <c r="D34" s="40" t="s">
        <v>127</v>
      </c>
      <c r="E34" s="65">
        <f>ROUND($E$12*E25*E33,1)</f>
        <v>0</v>
      </c>
      <c r="F34" s="65">
        <f t="shared" ref="F34:P34" si="1">ROUND($E$12*F25*F33,1)</f>
        <v>0</v>
      </c>
      <c r="G34" s="65">
        <f t="shared" si="1"/>
        <v>0</v>
      </c>
      <c r="H34" s="65">
        <f t="shared" si="1"/>
        <v>0</v>
      </c>
      <c r="I34" s="65">
        <f t="shared" si="1"/>
        <v>0</v>
      </c>
      <c r="J34" s="65">
        <f t="shared" si="1"/>
        <v>0</v>
      </c>
      <c r="K34" s="65">
        <f t="shared" si="1"/>
        <v>0</v>
      </c>
      <c r="L34" s="65">
        <f t="shared" si="1"/>
        <v>0</v>
      </c>
      <c r="M34" s="65">
        <f t="shared" si="1"/>
        <v>0</v>
      </c>
      <c r="N34" s="65">
        <f t="shared" si="1"/>
        <v>0</v>
      </c>
      <c r="O34" s="65">
        <f t="shared" si="1"/>
        <v>0</v>
      </c>
      <c r="P34" s="65">
        <f t="shared" si="1"/>
        <v>0</v>
      </c>
      <c r="Q34" s="62"/>
    </row>
    <row r="35" spans="2:18" ht="30" customHeight="1" x14ac:dyDescent="0.15">
      <c r="B35" s="3" t="s">
        <v>184</v>
      </c>
      <c r="C35" s="27" t="s">
        <v>105</v>
      </c>
      <c r="D35" s="41"/>
      <c r="E35" s="67"/>
      <c r="F35" s="67"/>
      <c r="G35" s="67"/>
      <c r="H35" s="67"/>
      <c r="I35" s="67"/>
      <c r="J35" s="67"/>
      <c r="K35" s="67"/>
      <c r="L35" s="67"/>
      <c r="M35" s="67"/>
      <c r="N35" s="67"/>
      <c r="O35" s="67"/>
      <c r="P35" s="67"/>
      <c r="Q35" s="62"/>
      <c r="R35" s="39" t="s">
        <v>163</v>
      </c>
    </row>
    <row r="36" spans="2:18" ht="30" customHeight="1" x14ac:dyDescent="0.15">
      <c r="B36" s="3" t="s">
        <v>185</v>
      </c>
      <c r="C36" s="27" t="s">
        <v>106</v>
      </c>
      <c r="D36" s="41"/>
      <c r="E36" s="67"/>
      <c r="F36" s="67"/>
      <c r="G36" s="67"/>
      <c r="H36" s="67"/>
      <c r="I36" s="67"/>
      <c r="J36" s="67"/>
      <c r="K36" s="67"/>
      <c r="L36" s="67"/>
      <c r="M36" s="67"/>
      <c r="N36" s="67"/>
      <c r="O36" s="67"/>
      <c r="P36" s="67"/>
      <c r="Q36" s="62"/>
      <c r="R36" s="39"/>
    </row>
    <row r="37" spans="2:18" ht="14.45" customHeight="1" x14ac:dyDescent="0.15">
      <c r="B37" s="70"/>
      <c r="C37" s="71"/>
      <c r="D37" s="72"/>
      <c r="E37" s="73"/>
      <c r="F37" s="73"/>
      <c r="G37" s="73"/>
      <c r="H37" s="73"/>
      <c r="I37" s="73"/>
      <c r="J37" s="73"/>
      <c r="K37" s="73"/>
      <c r="L37" s="73"/>
      <c r="M37" s="73"/>
      <c r="N37" s="73"/>
      <c r="O37" s="73"/>
      <c r="P37" s="73"/>
    </row>
    <row r="38" spans="2:18" ht="27.75" customHeight="1" x14ac:dyDescent="0.15">
      <c r="B38" s="82" t="s">
        <v>165</v>
      </c>
      <c r="C38" s="69"/>
      <c r="D38" s="69"/>
      <c r="E38" s="75"/>
      <c r="F38" s="75"/>
      <c r="G38" s="75"/>
      <c r="H38" s="75"/>
      <c r="I38" s="75"/>
      <c r="J38" s="75"/>
      <c r="K38" s="75"/>
      <c r="L38" s="75"/>
      <c r="M38" s="75"/>
      <c r="N38" s="75"/>
      <c r="O38" s="75"/>
      <c r="P38" s="75"/>
    </row>
    <row r="39" spans="2:18" x14ac:dyDescent="0.15">
      <c r="B39" s="74"/>
      <c r="C39" s="2" t="s">
        <v>42</v>
      </c>
      <c r="D39" s="2" t="s">
        <v>43</v>
      </c>
      <c r="E39" s="35" t="s">
        <v>12</v>
      </c>
      <c r="F39" s="5" t="s">
        <v>13</v>
      </c>
      <c r="G39" s="5" t="s">
        <v>14</v>
      </c>
      <c r="H39" s="5" t="s">
        <v>15</v>
      </c>
      <c r="I39" s="5" t="s">
        <v>16</v>
      </c>
      <c r="J39" s="5" t="s">
        <v>17</v>
      </c>
      <c r="K39" s="5" t="s">
        <v>18</v>
      </c>
      <c r="L39" s="5" t="s">
        <v>19</v>
      </c>
      <c r="M39" s="5" t="s">
        <v>20</v>
      </c>
      <c r="N39" s="5" t="s">
        <v>21</v>
      </c>
      <c r="O39" s="5" t="s">
        <v>22</v>
      </c>
      <c r="P39" s="5" t="s">
        <v>23</v>
      </c>
      <c r="Q39" s="2" t="s">
        <v>161</v>
      </c>
    </row>
    <row r="40" spans="2:18" ht="30" customHeight="1" x14ac:dyDescent="0.15">
      <c r="B40" s="47" t="s">
        <v>175</v>
      </c>
      <c r="C40" s="81" t="s">
        <v>166</v>
      </c>
      <c r="D40" s="48"/>
      <c r="E40" s="85"/>
      <c r="F40" s="85"/>
      <c r="G40" s="85"/>
      <c r="H40" s="85"/>
      <c r="I40" s="85"/>
      <c r="J40" s="85"/>
      <c r="K40" s="85"/>
      <c r="L40" s="85"/>
      <c r="M40" s="85"/>
      <c r="N40" s="85"/>
      <c r="O40" s="85"/>
      <c r="P40" s="85"/>
      <c r="Q40" s="62"/>
      <c r="R40" s="39" t="s">
        <v>157</v>
      </c>
    </row>
    <row r="41" spans="2:18" ht="30" customHeight="1" x14ac:dyDescent="0.15">
      <c r="B41" s="3" t="s">
        <v>129</v>
      </c>
      <c r="C41" s="27" t="s">
        <v>167</v>
      </c>
      <c r="D41" s="42"/>
      <c r="E41" s="10"/>
      <c r="F41" s="10"/>
      <c r="G41" s="10"/>
      <c r="H41" s="10"/>
      <c r="I41" s="10"/>
      <c r="J41" s="10"/>
      <c r="K41" s="10"/>
      <c r="L41" s="10"/>
      <c r="M41" s="10"/>
      <c r="N41" s="10"/>
      <c r="O41" s="10"/>
      <c r="P41" s="10"/>
      <c r="Q41" s="62"/>
      <c r="R41" s="39" t="s">
        <v>155</v>
      </c>
    </row>
    <row r="42" spans="2:18" ht="30" customHeight="1" x14ac:dyDescent="0.15">
      <c r="B42" s="3" t="s">
        <v>176</v>
      </c>
      <c r="C42" s="27" t="s">
        <v>168</v>
      </c>
      <c r="D42" s="43" t="s">
        <v>178</v>
      </c>
      <c r="E42" s="86">
        <f>E40*(1-E41/100)</f>
        <v>0</v>
      </c>
      <c r="F42" s="86">
        <f t="shared" ref="F42:P42" si="2">F40*(1-F41/100)</f>
        <v>0</v>
      </c>
      <c r="G42" s="86">
        <f t="shared" si="2"/>
        <v>0</v>
      </c>
      <c r="H42" s="86">
        <f t="shared" si="2"/>
        <v>0</v>
      </c>
      <c r="I42" s="86">
        <f t="shared" si="2"/>
        <v>0</v>
      </c>
      <c r="J42" s="86">
        <f t="shared" si="2"/>
        <v>0</v>
      </c>
      <c r="K42" s="86">
        <f t="shared" si="2"/>
        <v>0</v>
      </c>
      <c r="L42" s="86">
        <f t="shared" si="2"/>
        <v>0</v>
      </c>
      <c r="M42" s="86">
        <f t="shared" si="2"/>
        <v>0</v>
      </c>
      <c r="N42" s="86">
        <f t="shared" si="2"/>
        <v>0</v>
      </c>
      <c r="O42" s="86">
        <f t="shared" si="2"/>
        <v>0</v>
      </c>
      <c r="P42" s="86">
        <f t="shared" si="2"/>
        <v>0</v>
      </c>
      <c r="Q42" s="62"/>
    </row>
    <row r="43" spans="2:18" ht="30" customHeight="1" x14ac:dyDescent="0.15">
      <c r="B43" s="3" t="s">
        <v>130</v>
      </c>
      <c r="C43" s="27" t="s">
        <v>169</v>
      </c>
      <c r="D43" s="43" t="s">
        <v>170</v>
      </c>
      <c r="E43" s="86">
        <f>IF(E42&gt;$E$19,$E$19,E42)</f>
        <v>0</v>
      </c>
      <c r="F43" s="86">
        <f t="shared" ref="F43:P43" si="3">IF(F42&gt;$E$19,$E$19,F42)</f>
        <v>0</v>
      </c>
      <c r="G43" s="86">
        <f t="shared" si="3"/>
        <v>0</v>
      </c>
      <c r="H43" s="86">
        <f t="shared" si="3"/>
        <v>0</v>
      </c>
      <c r="I43" s="86">
        <f t="shared" si="3"/>
        <v>0</v>
      </c>
      <c r="J43" s="86">
        <f t="shared" si="3"/>
        <v>0</v>
      </c>
      <c r="K43" s="86">
        <f t="shared" si="3"/>
        <v>0</v>
      </c>
      <c r="L43" s="86">
        <f t="shared" si="3"/>
        <v>0</v>
      </c>
      <c r="M43" s="86">
        <f t="shared" si="3"/>
        <v>0</v>
      </c>
      <c r="N43" s="86">
        <f t="shared" si="3"/>
        <v>0</v>
      </c>
      <c r="O43" s="86">
        <f t="shared" si="3"/>
        <v>0</v>
      </c>
      <c r="P43" s="86">
        <f t="shared" si="3"/>
        <v>0</v>
      </c>
      <c r="Q43" s="62"/>
    </row>
    <row r="44" spans="2:18" ht="30" customHeight="1" x14ac:dyDescent="0.15">
      <c r="B44" s="3" t="s">
        <v>131</v>
      </c>
      <c r="C44" s="27" t="s">
        <v>171</v>
      </c>
      <c r="D44" s="42"/>
      <c r="E44" s="10"/>
      <c r="F44" s="10"/>
      <c r="G44" s="10"/>
      <c r="H44" s="10"/>
      <c r="I44" s="10"/>
      <c r="J44" s="10"/>
      <c r="K44" s="10"/>
      <c r="L44" s="10"/>
      <c r="M44" s="10"/>
      <c r="N44" s="10"/>
      <c r="O44" s="10"/>
      <c r="P44" s="10"/>
      <c r="Q44" s="62"/>
      <c r="R44" s="39" t="s">
        <v>155</v>
      </c>
    </row>
    <row r="45" spans="2:18" ht="30" customHeight="1" x14ac:dyDescent="0.15">
      <c r="B45" s="3" t="s">
        <v>177</v>
      </c>
      <c r="C45" s="27" t="s">
        <v>172</v>
      </c>
      <c r="D45" s="43" t="s">
        <v>179</v>
      </c>
      <c r="E45" s="64">
        <f>E43*(1-E44/100)</f>
        <v>0</v>
      </c>
      <c r="F45" s="64">
        <f t="shared" ref="F45:P45" si="4">F43*(1-F44/100)</f>
        <v>0</v>
      </c>
      <c r="G45" s="64">
        <f t="shared" si="4"/>
        <v>0</v>
      </c>
      <c r="H45" s="64">
        <f t="shared" si="4"/>
        <v>0</v>
      </c>
      <c r="I45" s="64">
        <f t="shared" si="4"/>
        <v>0</v>
      </c>
      <c r="J45" s="64">
        <f t="shared" si="4"/>
        <v>0</v>
      </c>
      <c r="K45" s="64">
        <f t="shared" si="4"/>
        <v>0</v>
      </c>
      <c r="L45" s="64">
        <f t="shared" si="4"/>
        <v>0</v>
      </c>
      <c r="M45" s="64">
        <f t="shared" si="4"/>
        <v>0</v>
      </c>
      <c r="N45" s="64">
        <f t="shared" si="4"/>
        <v>0</v>
      </c>
      <c r="O45" s="64">
        <f t="shared" si="4"/>
        <v>0</v>
      </c>
      <c r="P45" s="64">
        <f t="shared" si="4"/>
        <v>0</v>
      </c>
      <c r="Q45" s="76"/>
    </row>
    <row r="46" spans="2:18" ht="30" customHeight="1" x14ac:dyDescent="0.15">
      <c r="B46" s="3" t="s">
        <v>107</v>
      </c>
      <c r="C46" s="27" t="s">
        <v>173</v>
      </c>
      <c r="D46" s="3"/>
      <c r="E46" s="15"/>
      <c r="F46" s="15"/>
      <c r="G46" s="15"/>
      <c r="H46" s="15"/>
      <c r="I46" s="15"/>
      <c r="J46" s="15"/>
      <c r="K46" s="15"/>
      <c r="L46" s="15"/>
      <c r="M46" s="15"/>
      <c r="N46" s="15"/>
      <c r="O46" s="15"/>
      <c r="P46" s="15"/>
      <c r="Q46" s="76"/>
    </row>
    <row r="47" spans="2:18" ht="30" customHeight="1" x14ac:dyDescent="0.15">
      <c r="B47" s="13" t="s">
        <v>188</v>
      </c>
      <c r="C47" s="78" t="s">
        <v>174</v>
      </c>
      <c r="D47" s="54" t="s">
        <v>180</v>
      </c>
      <c r="E47" s="64">
        <f>(E34-E40+E45)*E46</f>
        <v>0</v>
      </c>
      <c r="F47" s="64">
        <f t="shared" ref="F47:P47" si="5">(F34-F40+F45)*F46</f>
        <v>0</v>
      </c>
      <c r="G47" s="64">
        <f t="shared" si="5"/>
        <v>0</v>
      </c>
      <c r="H47" s="64">
        <f t="shared" si="5"/>
        <v>0</v>
      </c>
      <c r="I47" s="64">
        <f t="shared" si="5"/>
        <v>0</v>
      </c>
      <c r="J47" s="64">
        <f t="shared" si="5"/>
        <v>0</v>
      </c>
      <c r="K47" s="64">
        <f t="shared" si="5"/>
        <v>0</v>
      </c>
      <c r="L47" s="64">
        <f t="shared" si="5"/>
        <v>0</v>
      </c>
      <c r="M47" s="64">
        <f t="shared" si="5"/>
        <v>0</v>
      </c>
      <c r="N47" s="64">
        <f t="shared" si="5"/>
        <v>0</v>
      </c>
      <c r="O47" s="64">
        <f t="shared" si="5"/>
        <v>0</v>
      </c>
      <c r="P47" s="64">
        <f t="shared" si="5"/>
        <v>0</v>
      </c>
      <c r="Q47" s="68"/>
    </row>
    <row r="48" spans="2:18" ht="30" customHeight="1" x14ac:dyDescent="0.15">
      <c r="B48" s="3" t="s">
        <v>148</v>
      </c>
      <c r="C48" s="27" t="s">
        <v>102</v>
      </c>
      <c r="D48" s="43" t="s">
        <v>146</v>
      </c>
      <c r="E48" s="128">
        <f>SUM(E47:P47)</f>
        <v>0</v>
      </c>
      <c r="F48" s="129"/>
      <c r="G48" s="130"/>
      <c r="H48" s="1"/>
      <c r="I48" s="1"/>
      <c r="J48" s="1"/>
      <c r="K48" s="1"/>
      <c r="L48" s="1"/>
      <c r="M48" s="1"/>
      <c r="N48" s="1"/>
      <c r="O48" s="1"/>
      <c r="P48" s="1"/>
    </row>
    <row r="49" spans="2:18" ht="15.6" customHeight="1" x14ac:dyDescent="0.15">
      <c r="B49" s="6"/>
      <c r="C49" s="22"/>
      <c r="D49" s="6"/>
      <c r="E49" s="1"/>
      <c r="F49" s="1"/>
      <c r="G49" s="1"/>
      <c r="H49" s="1"/>
      <c r="I49" s="1"/>
      <c r="J49" s="1"/>
      <c r="K49" s="1"/>
      <c r="L49" s="1"/>
      <c r="M49" s="1"/>
      <c r="N49" s="1"/>
      <c r="O49" s="1"/>
      <c r="P49" s="1"/>
    </row>
    <row r="50" spans="2:18" ht="26.45" customHeight="1" x14ac:dyDescent="0.15">
      <c r="B50" s="8" t="s">
        <v>29</v>
      </c>
      <c r="C50" s="79"/>
      <c r="D50" s="8"/>
      <c r="E50" s="1"/>
      <c r="F50" s="1"/>
      <c r="G50" s="1"/>
      <c r="H50" s="1"/>
      <c r="I50" s="1"/>
      <c r="J50" s="1"/>
      <c r="K50" s="1"/>
      <c r="L50" s="1"/>
      <c r="M50" s="1"/>
      <c r="N50" s="1"/>
      <c r="O50" s="1"/>
      <c r="P50" s="1"/>
    </row>
    <row r="51" spans="2:18" ht="30" customHeight="1" x14ac:dyDescent="0.15">
      <c r="B51" s="3" t="s">
        <v>181</v>
      </c>
      <c r="C51" s="27" t="s">
        <v>77</v>
      </c>
      <c r="D51" s="43"/>
      <c r="E51" s="89"/>
      <c r="F51" s="1" t="s">
        <v>24</v>
      </c>
      <c r="G51" s="1"/>
      <c r="H51" s="111" t="s">
        <v>33</v>
      </c>
      <c r="I51" s="112"/>
      <c r="J51" s="113" t="s">
        <v>193</v>
      </c>
      <c r="K51" s="114"/>
      <c r="L51" s="114"/>
      <c r="M51" s="114"/>
      <c r="N51" s="115"/>
      <c r="O51" s="1"/>
      <c r="P51" s="1"/>
      <c r="R51" s="46"/>
    </row>
    <row r="52" spans="2:18" ht="30" customHeight="1" x14ac:dyDescent="0.15">
      <c r="B52" s="1"/>
      <c r="C52" s="80"/>
      <c r="D52" s="44"/>
      <c r="E52" s="90"/>
      <c r="F52" s="1"/>
      <c r="G52" s="1"/>
      <c r="O52" s="1"/>
      <c r="P52" s="1"/>
    </row>
    <row r="53" spans="2:18" ht="30" customHeight="1" x14ac:dyDescent="0.15">
      <c r="B53" s="3" t="s">
        <v>73</v>
      </c>
      <c r="C53" s="27" t="s">
        <v>103</v>
      </c>
      <c r="D53" s="43" t="s">
        <v>182</v>
      </c>
      <c r="E53" s="64">
        <f>E48*E51/1000</f>
        <v>0</v>
      </c>
      <c r="F53" s="1" t="s">
        <v>25</v>
      </c>
      <c r="G53" s="1"/>
      <c r="H53" s="1"/>
      <c r="I53" s="1"/>
      <c r="J53" s="1"/>
      <c r="K53" s="1"/>
      <c r="L53" s="1"/>
      <c r="M53" s="1"/>
      <c r="N53" s="1"/>
      <c r="O53" s="1"/>
      <c r="P53" s="1"/>
    </row>
    <row r="54" spans="2:18" ht="30" customHeight="1" x14ac:dyDescent="0.15">
      <c r="B54" s="3" t="s">
        <v>74</v>
      </c>
      <c r="C54" s="27" t="s">
        <v>183</v>
      </c>
      <c r="D54" s="43"/>
      <c r="E54" s="88">
        <v>0</v>
      </c>
      <c r="F54" s="1" t="s">
        <v>25</v>
      </c>
      <c r="G54" s="1"/>
      <c r="H54" s="1"/>
      <c r="I54" s="1"/>
      <c r="J54" s="1"/>
      <c r="K54" s="1"/>
      <c r="L54" s="1"/>
      <c r="M54" s="1"/>
      <c r="N54" s="1"/>
      <c r="O54" s="1"/>
      <c r="P54" s="1"/>
    </row>
    <row r="55" spans="2:18" ht="30" customHeight="1" x14ac:dyDescent="0.15">
      <c r="B55" s="1"/>
      <c r="C55" s="80"/>
      <c r="D55" s="44"/>
      <c r="E55" s="87"/>
      <c r="F55" s="1"/>
      <c r="G55" s="1"/>
      <c r="H55" s="1"/>
      <c r="I55" s="1"/>
      <c r="J55" s="1"/>
      <c r="K55" s="1"/>
      <c r="L55" s="1"/>
      <c r="M55" s="1"/>
      <c r="N55" s="1"/>
      <c r="O55" s="1"/>
      <c r="P55" s="1"/>
    </row>
    <row r="56" spans="2:18" ht="30" customHeight="1" x14ac:dyDescent="0.15">
      <c r="B56" s="3" t="s">
        <v>78</v>
      </c>
      <c r="C56" s="27" t="s">
        <v>76</v>
      </c>
      <c r="D56" s="43" t="s">
        <v>153</v>
      </c>
      <c r="E56" s="64">
        <f>ROUNDDOWN(E53-E54,0)</f>
        <v>0</v>
      </c>
      <c r="F56" s="1" t="s">
        <v>25</v>
      </c>
      <c r="G56" s="1"/>
      <c r="H56" s="46" t="s">
        <v>104</v>
      </c>
      <c r="I56" s="1"/>
      <c r="J56" s="1"/>
      <c r="K56" s="1"/>
      <c r="L56" s="1"/>
      <c r="M56" s="1"/>
      <c r="N56" s="1"/>
      <c r="O56" s="1"/>
      <c r="P56" s="1"/>
    </row>
    <row r="57" spans="2:18" ht="8.4499999999999993" customHeight="1" x14ac:dyDescent="0.15">
      <c r="B57" s="1"/>
      <c r="C57" s="1"/>
      <c r="D57" s="1"/>
      <c r="E57" s="90"/>
      <c r="F57" s="1"/>
      <c r="G57" s="1"/>
      <c r="H57" s="1"/>
      <c r="I57" s="1"/>
      <c r="J57" s="1"/>
      <c r="K57" s="1"/>
      <c r="L57" s="1"/>
      <c r="M57" s="1"/>
      <c r="N57" s="1"/>
      <c r="O57" s="1"/>
      <c r="P57" s="1"/>
    </row>
    <row r="58" spans="2:18" ht="9" customHeight="1" x14ac:dyDescent="0.15"/>
  </sheetData>
  <mergeCells count="12">
    <mergeCell ref="C3:J3"/>
    <mergeCell ref="B4:B5"/>
    <mergeCell ref="D4:J4"/>
    <mergeCell ref="F5:G5"/>
    <mergeCell ref="B6:B7"/>
    <mergeCell ref="E6:J6"/>
    <mergeCell ref="E7:J7"/>
    <mergeCell ref="Q18:Q19"/>
    <mergeCell ref="E48:G48"/>
    <mergeCell ref="Q20:Q21"/>
    <mergeCell ref="H51:I51"/>
    <mergeCell ref="J51:N51"/>
  </mergeCells>
  <phoneticPr fontId="2"/>
  <pageMargins left="0.25" right="0.25" top="0.75" bottom="0.75" header="0.3" footer="0.3"/>
  <pageSetup paperSize="9" scale="60" fitToHeight="0" orientation="landscape" r:id="rId1"/>
  <rowBreaks count="2" manualBreakCount="2">
    <brk id="37" max="16383" man="1"/>
    <brk id="5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太陽光発電+蓄電池（自家消費 ）記入例</vt:lpstr>
      <vt:lpstr>太陽光発電+蓄電池（自家消費 ）記入用</vt:lpstr>
      <vt:lpstr>太陽光発電+蓄電池（全量売電）記入例</vt:lpstr>
      <vt:lpstr>太陽光発電+蓄電池（全量売電）記入用</vt:lpstr>
      <vt:lpstr>'太陽光発電+蓄電池（自家消費 ）記入用'!Print_Area</vt:lpstr>
      <vt:lpstr>'太陽光発電+蓄電池（自家消費 ）記入例'!Print_Area</vt:lpstr>
      <vt:lpstr>'太陽光発電+蓄電池（全量売電）記入用'!Print_Area</vt:lpstr>
      <vt:lpstr>'太陽光発電+蓄電池（全量売電）記入例'!Print_Area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2022-04-05T02:16:50Z</dcterms:created>
  <dcterms:modified xsi:type="dcterms:W3CDTF">2023-03-29T04:53:03Z</dcterms:modified>
</cp:coreProperties>
</file>