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defaultThemeVersion="124226"/>
  <xr:revisionPtr revIDLastSave="0" documentId="13_ncr:1_{F6F1EEF9-9711-4F98-B19A-D677609F5002}" xr6:coauthVersionLast="47" xr6:coauthVersionMax="47" xr10:uidLastSave="{00000000-0000-0000-0000-000000000000}"/>
  <bookViews>
    <workbookView xWindow="-120" yWindow="-120" windowWidth="29040" windowHeight="15990" activeTab="2" xr2:uid="{59EA1CAB-A45A-49E8-A3C1-C047C6AEA983}"/>
  </bookViews>
  <sheets>
    <sheet name="説明 " sheetId="10" r:id="rId1"/>
    <sheet name="コジェネ+吸収式冷凍機(記入例）" sheetId="7" r:id="rId2"/>
    <sheet name="コジェネ+吸収式冷凍機(記入用）" sheetId="11" r:id="rId3"/>
    <sheet name="燃料の排出係数(IPCC) " sheetId="14" r:id="rId4"/>
  </sheets>
  <definedNames>
    <definedName name="_xlnm.Print_Area" localSheetId="2">'コジェネ+吸収式冷凍機(記入用）'!$A$1:$R$113</definedName>
    <definedName name="_xlnm.Print_Area" localSheetId="1">'コジェネ+吸収式冷凍機(記入例）'!$A$1:$R$113</definedName>
    <definedName name="_xlnm.Print_Area" localSheetId="0">'説明 '!$B$2:$X$55</definedName>
    <definedName name="_xlnm.Print_Area" localSheetId="3">'燃料の排出係数(IPCC) '!$A$1:$Y$141</definedName>
    <definedName name="_xlnm.Print_Titles" localSheetId="2">'コジェネ+吸収式冷凍機(記入用）'!$2:$2</definedName>
    <definedName name="_xlnm.Print_Titles" localSheetId="1">'コジェネ+吸収式冷凍機(記入例）'!$2:$2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4" l="1"/>
  <c r="E77" i="14"/>
  <c r="Q25" i="7"/>
  <c r="Q24" i="7"/>
  <c r="Q77" i="11" l="1"/>
  <c r="Q86" i="11" s="1"/>
  <c r="Q85" i="11" s="1"/>
  <c r="Q46" i="7"/>
  <c r="Q45" i="7" s="1"/>
  <c r="Q46" i="11"/>
  <c r="Q45" i="11" s="1"/>
  <c r="Q105" i="11" l="1"/>
  <c r="Q36" i="11"/>
  <c r="Q35" i="11" s="1"/>
  <c r="Q25" i="11"/>
  <c r="Q55" i="11" s="1"/>
  <c r="Q62" i="11" s="1"/>
  <c r="Q77" i="7"/>
  <c r="Q86" i="7" s="1"/>
  <c r="Q85" i="7" s="1"/>
  <c r="Q55" i="7"/>
  <c r="Q62" i="7" s="1"/>
  <c r="Q36" i="7"/>
  <c r="Q35" i="7" s="1"/>
  <c r="Q99" i="11" l="1"/>
  <c r="Q94" i="11" s="1"/>
  <c r="Q69" i="11" s="1"/>
  <c r="Q24" i="11"/>
  <c r="Q17" i="11" s="1"/>
  <c r="Q68" i="11"/>
  <c r="Q66" i="11"/>
  <c r="Q13" i="11"/>
  <c r="Q105" i="7"/>
  <c r="Q99" i="7" s="1"/>
  <c r="Q12" i="11" l="1"/>
  <c r="Q11" i="11"/>
  <c r="Q68" i="7"/>
  <c r="Q94" i="7"/>
  <c r="Q66" i="7" s="1"/>
  <c r="Q13" i="7"/>
  <c r="L112" i="11" l="1"/>
  <c r="Q69" i="7"/>
  <c r="Q17" i="7"/>
  <c r="Q11" i="7" s="1"/>
  <c r="Q12" i="7" l="1"/>
  <c r="L112" i="7"/>
</calcChain>
</file>

<file path=xl/sharedStrings.xml><?xml version="1.0" encoding="utf-8"?>
<sst xmlns="http://schemas.openxmlformats.org/spreadsheetml/2006/main" count="336" uniqueCount="146">
  <si>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</si>
  <si>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</si>
  <si>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</si>
  <si>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</si>
  <si>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</si>
  <si>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</si>
  <si>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</si>
  <si>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</si>
  <si>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</si>
  <si>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</si>
  <si>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</si>
  <si>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</si>
  <si>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</si>
  <si>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</si>
  <si>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</si>
  <si>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</si>
  <si>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</si>
  <si>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</si>
  <si>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</si>
  <si>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</si>
  <si>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</si>
  <si>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</si>
  <si>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</si>
  <si>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</si>
  <si>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</si>
  <si>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</si>
  <si>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</si>
  <si>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</si>
  <si>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</si>
  <si>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</si>
  <si>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</si>
  <si>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</si>
  <si>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</si>
  <si>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</si>
  <si>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</si>
  <si>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</si>
  <si>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</si>
  <si>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</si>
  <si>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</si>
  <si>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</si>
  <si>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</si>
  <si>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</si>
  <si>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</si>
  <si>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</si>
  <si>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</si>
  <si>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</si>
  <si>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</si>
  <si>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</si>
  <si>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</si>
  <si>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</si>
  <si>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</si>
  <si>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</si>
  <si>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</si>
  <si>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</si>
  <si>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</si>
  <si>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</si>
  <si>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</si>
  <si>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</si>
  <si>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</si>
  <si>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</si>
  <si>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</si>
  <si>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</si>
  <si>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</si>
  <si>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</si>
  <si>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</si>
  <si>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</si>
  <si>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</si>
  <si>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</si>
  <si>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</si>
  <si>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</si>
  <si>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</si>
  <si>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</si>
  <si>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</si>
  <si>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</si>
  <si>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</si>
  <si>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</si>
  <si>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</si>
  <si>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</si>
  <si>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</si>
  <si>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</si>
  <si>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</si>
  <si>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</si>
  <si>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</si>
  <si>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</si>
  <si>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</si>
  <si>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</si>
  <si>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</si>
  <si>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</si>
  <si>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</si>
  <si>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</si>
  <si>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</si>
  <si>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</si>
  <si>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</si>
  <si>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</si>
  <si>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</si>
  <si>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</si>
  <si>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（Ａ)コジェネレーションシステム（発電+熱利用）におけるCO2排出削減量の計算</t>
    <rPh sb="17" eb="19">
      <t>ハツデン</t>
    </rPh>
    <rPh sb="20" eb="21">
      <t>ネツ</t>
    </rPh>
    <rPh sb="21" eb="23">
      <t>リヨウ</t>
    </rPh>
    <rPh sb="31" eb="33">
      <t>ハイシュツ</t>
    </rPh>
    <rPh sb="33" eb="35">
      <t>サクゲン</t>
    </rPh>
    <rPh sb="35" eb="36">
      <t>リョウ</t>
    </rPh>
    <rPh sb="37" eb="39">
      <t>ケイサン</t>
    </rPh>
    <phoneticPr fontId="1"/>
  </si>
  <si>
    <t>（Ａ）+（Ｂ）コジェネレーションシステム+廃熱利用吸収式冷凍機におけるＣＯ２排出削減量合計</t>
    <rPh sb="21" eb="23">
      <t>ハイネツ</t>
    </rPh>
    <rPh sb="23" eb="25">
      <t>リヨウ</t>
    </rPh>
    <rPh sb="25" eb="27">
      <t>キュウシュウ</t>
    </rPh>
    <rPh sb="27" eb="28">
      <t>シキ</t>
    </rPh>
    <rPh sb="28" eb="30">
      <t>レイトウ</t>
    </rPh>
    <rPh sb="30" eb="31">
      <t>キ</t>
    </rPh>
    <rPh sb="38" eb="40">
      <t>ハイシュツ</t>
    </rPh>
    <rPh sb="40" eb="42">
      <t>サクゲン</t>
    </rPh>
    <rPh sb="42" eb="43">
      <t>リョウ</t>
    </rPh>
    <rPh sb="43" eb="45">
      <t>ゴウケイ</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</si>
  <si>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</si>
  <si>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</si>
  <si>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</si>
  <si>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</si>
  <si>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</si>
  <si>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</si>
  <si>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</si>
  <si>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</si>
  <si>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</si>
  <si>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</si>
  <si>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</si>
  <si>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（Ｂ）吸収式冷凍機導入によるCO2排出削減量の計算（コジェネの廃熱を吸収式冷凍機の熱源とする場合）</t>
    <rPh sb="3" eb="5">
      <t>キュウシュウ</t>
    </rPh>
    <rPh sb="5" eb="6">
      <t>シキ</t>
    </rPh>
    <rPh sb="6" eb="9">
      <t>レイトウキ</t>
    </rPh>
    <rPh sb="9" eb="11">
      <t>ドウニュウ</t>
    </rPh>
    <rPh sb="17" eb="19">
      <t>ハイシュツ</t>
    </rPh>
    <rPh sb="19" eb="21">
      <t>サクゲン</t>
    </rPh>
    <rPh sb="21" eb="22">
      <t>リョウ</t>
    </rPh>
    <rPh sb="23" eb="25">
      <t>ケイサン</t>
    </rPh>
    <phoneticPr fontId="1"/>
  </si>
  <si>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</si>
  <si>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◎CO2排出削減量</t>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</si>
  <si>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</si>
  <si>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</si>
  <si>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</si>
  <si>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</si>
  <si>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</si>
  <si>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</si>
  <si>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</si>
  <si>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</si>
  <si>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r>
      <t>ガスエンジンからの熱回収設備により供給され消費する</t>
    </r>
    <r>
      <rPr>
        <b/>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</si>
  <si>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b/>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</si>
  <si>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</si>
  <si>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</si>
  <si>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</si>
  <si>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</si>
  <si>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</si>
  <si>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</si>
  <si>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</si>
  <si>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</si>
  <si>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</si>
  <si>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</si>
  <si>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</si>
  <si>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</si>
  <si>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</si>
  <si>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</si>
  <si>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</si>
  <si>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2022-2024 JCM設備補助CO2排出削減量計算（コジェネと吸収式冷凍機）</t>
    <phoneticPr fontId="1"/>
  </si>
  <si>
    <t>2022-2024 JCM設備補助CO2排出削減量計算（コジェネ+吸収式冷凍機）</t>
    <phoneticPr fontId="1"/>
  </si>
  <si>
    <t>2022-2024 JCM設備補助CO2排出削減量計算（コジェネと吸収式冷凍機）※記入例</t>
    <rPh sb="41" eb="43">
      <t>キニュウ</t>
    </rPh>
    <rPh sb="43" eb="44">
      <t>レイ</t>
    </rPh>
    <phoneticPr fontId="1"/>
  </si>
  <si>
    <t>※1T=1000G、1tCO2＝1,000kgCO2で換算</t>
    <rPh sb="27" eb="29">
      <t>カンザン</t>
    </rPh>
    <phoneticPr fontId="1"/>
  </si>
  <si>
    <t>tCO2/GJ</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</si>
  <si>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</si>
  <si>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※1T=1000G、1Gg＝1,000,000kgで換算</t>
    <rPh sb="26" eb="28">
      <t>カンザン</t>
    </rPh>
    <phoneticPr fontId="1"/>
  </si>
  <si>
    <t>GJ/kg(fuel)</t>
    <phoneticPr fontId="1"/>
  </si>
  <si>
    <t>2022-2024JCM設備補助CO2排出削減量計算　（燃料種ごとの排出係数）</t>
    <rPh sb="28" eb="31">
      <t>ネンリョウシュ</t>
    </rPh>
    <rPh sb="34" eb="38">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</si>
</sst>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0;[Red]\-#,##0.000"/>
    <numFmt numFmtId="180" formatCode="0.0000"/>
    <numFmt numFmtId="181" formatCode="0.000"/>
    <numFmt numFmtId="182" formatCode="#,##0.0000_ "/>
  </numFmts>
  <fonts count="1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104">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0" xfId="0" applyFont="1">
      <alignment vertical="center"/>
    </xf>
    <xf numFmtId="0" fontId="8" fillId="0" borderId="0" xfId="0" applyFont="1">
      <alignment vertical="center"/>
    </xf>
    <xf numFmtId="0" fontId="4" fillId="2" borderId="1" xfId="0" applyFont="1" applyFill="1" applyBorder="1" applyAlignment="1">
      <alignment horizontal="center" vertical="center"/>
    </xf>
    <xf numFmtId="0" fontId="4" fillId="0" borderId="1" xfId="0" applyFont="1" applyFill="1" applyBorder="1" applyAlignment="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0" fontId="7" fillId="0" borderId="0" xfId="0" applyFont="1">
      <alignment vertical="center"/>
    </xf>
    <xf numFmtId="0" fontId="3" fillId="0" borderId="1" xfId="0" applyFont="1" applyBorder="1" applyAlignment="1">
      <alignment horizontal="left" vertical="center"/>
    </xf>
    <xf numFmtId="0" fontId="3" fillId="0" borderId="1" xfId="0" applyFont="1" applyFill="1" applyBorder="1" applyAlignment="1">
      <alignment horizontal="center" vertical="center"/>
    </xf>
    <xf numFmtId="0" fontId="3" fillId="0" borderId="1" xfId="0" applyFont="1" applyBorder="1" applyAlignment="1">
      <alignment horizontal="center" vertical="center"/>
    </xf>
    <xf numFmtId="0" fontId="3" fillId="2" borderId="2"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9" fillId="0" borderId="0" xfId="0" applyFont="1" applyAlignment="1">
      <alignment horizontal="left" vertical="center"/>
    </xf>
    <xf numFmtId="0" fontId="10" fillId="0" borderId="0" xfId="0" applyFont="1">
      <alignment vertical="center"/>
    </xf>
    <xf numFmtId="0" fontId="10" fillId="0" borderId="0" xfId="0" applyFont="1" applyAlignment="1">
      <alignment horizontal="left" vertical="center"/>
    </xf>
    <xf numFmtId="177" fontId="10" fillId="3" borderId="1" xfId="0" applyNumberFormat="1" applyFont="1" applyFill="1" applyBorder="1">
      <alignment vertical="center"/>
    </xf>
    <xf numFmtId="0" fontId="11" fillId="0" borderId="0" xfId="0" applyFont="1">
      <alignment vertical="center"/>
    </xf>
    <xf numFmtId="0" fontId="10" fillId="0" borderId="0" xfId="0" applyFont="1" applyAlignment="1">
      <alignment horizontal="right" vertical="center"/>
    </xf>
    <xf numFmtId="0" fontId="10" fillId="0" borderId="0" xfId="0" applyFont="1" applyFill="1" applyAlignment="1">
      <alignment horizontal="right" vertical="center"/>
    </xf>
    <xf numFmtId="176" fontId="10" fillId="0" borderId="0" xfId="0" applyNumberFormat="1" applyFont="1" applyFill="1">
      <alignment vertical="center"/>
    </xf>
    <xf numFmtId="0" fontId="12" fillId="0" borderId="0" xfId="0" applyFont="1">
      <alignment vertical="center"/>
    </xf>
    <xf numFmtId="0" fontId="10" fillId="0" borderId="0" xfId="0" applyFont="1" applyBorder="1" applyAlignment="1">
      <alignment horizontal="left" vertical="center" shrinkToFit="1"/>
    </xf>
    <xf numFmtId="178" fontId="10" fillId="0" borderId="0" xfId="0" applyNumberFormat="1" applyFont="1" applyFill="1" applyBorder="1">
      <alignment vertical="center"/>
    </xf>
    <xf numFmtId="0" fontId="10" fillId="0" borderId="0" xfId="0" applyFont="1" applyFill="1" applyBorder="1">
      <alignment vertical="center"/>
    </xf>
    <xf numFmtId="0" fontId="10" fillId="0" borderId="0" xfId="0" applyFont="1" applyBorder="1">
      <alignment vertical="center"/>
    </xf>
    <xf numFmtId="0" fontId="10" fillId="0" borderId="0" xfId="0" applyFont="1" applyBorder="1" applyAlignment="1">
      <alignment horizontal="right" vertical="center"/>
    </xf>
    <xf numFmtId="0" fontId="10" fillId="0" borderId="0" xfId="0" applyFont="1" applyFill="1">
      <alignment vertical="center"/>
    </xf>
    <xf numFmtId="49" fontId="10" fillId="0" borderId="0" xfId="0" applyNumberFormat="1" applyFont="1">
      <alignment vertical="center"/>
    </xf>
    <xf numFmtId="0" fontId="10" fillId="0" borderId="0" xfId="0" applyFont="1" applyBorder="1" applyAlignment="1">
      <alignment horizontal="left" vertical="center"/>
    </xf>
    <xf numFmtId="0" fontId="9" fillId="0" borderId="0" xfId="0" applyFont="1" applyBorder="1" applyAlignment="1">
      <alignment horizontal="left" vertical="center"/>
    </xf>
    <xf numFmtId="177" fontId="10" fillId="0" borderId="0" xfId="0" applyNumberFormat="1" applyFont="1" applyFill="1" applyBorder="1" applyAlignment="1">
      <alignment horizontal="right" vertical="center"/>
    </xf>
    <xf numFmtId="38" fontId="10" fillId="3" borderId="1" xfId="2" applyFont="1" applyFill="1" applyBorder="1">
      <alignment vertical="center"/>
    </xf>
    <xf numFmtId="38" fontId="10" fillId="2" borderId="1" xfId="2" applyFont="1" applyFill="1" applyBorder="1">
      <alignment vertical="center"/>
    </xf>
    <xf numFmtId="40" fontId="10" fillId="2" borderId="1" xfId="2" applyNumberFormat="1" applyFont="1" applyFill="1" applyBorder="1">
      <alignment vertical="center"/>
    </xf>
    <xf numFmtId="38" fontId="10" fillId="3" borderId="1" xfId="2" applyNumberFormat="1" applyFont="1" applyFill="1" applyBorder="1">
      <alignment vertical="center"/>
    </xf>
    <xf numFmtId="38" fontId="10" fillId="2" borderId="1" xfId="2" applyNumberFormat="1" applyFont="1" applyFill="1" applyBorder="1">
      <alignment vertical="center"/>
    </xf>
    <xf numFmtId="179" fontId="10" fillId="2" borderId="1" xfId="2" applyNumberFormat="1" applyFont="1" applyFill="1" applyBorder="1">
      <alignment vertical="center"/>
    </xf>
    <xf numFmtId="0" fontId="10" fillId="0" borderId="0" xfId="0" applyFont="1" applyFill="1" applyBorder="1" applyAlignment="1">
      <alignment horizontal="left" vertical="center" shrinkToFit="1"/>
    </xf>
    <xf numFmtId="0" fontId="14" fillId="0" borderId="0" xfId="0" applyFont="1" applyBorder="1">
      <alignment vertical="center"/>
    </xf>
    <xf numFmtId="0" fontId="14" fillId="0" borderId="0" xfId="0" applyFont="1">
      <alignment vertical="center"/>
    </xf>
    <xf numFmtId="0" fontId="15" fillId="0" borderId="0" xfId="0" applyFont="1" applyAlignment="1">
      <alignment horizontal="left" vertical="center"/>
    </xf>
    <xf numFmtId="180" fontId="10" fillId="0" borderId="0" xfId="0" applyNumberFormat="1" applyFont="1">
      <alignment vertical="center"/>
    </xf>
    <xf numFmtId="180" fontId="10" fillId="0" borderId="0" xfId="0" applyNumberFormat="1" applyFont="1" applyFill="1">
      <alignment vertical="center"/>
    </xf>
    <xf numFmtId="38" fontId="10" fillId="0" borderId="0" xfId="2" applyFont="1">
      <alignment vertical="center"/>
    </xf>
    <xf numFmtId="181" fontId="10" fillId="3" borderId="1" xfId="0" applyNumberFormat="1" applyFont="1" applyFill="1" applyBorder="1">
      <alignment vertical="center"/>
    </xf>
    <xf numFmtId="38" fontId="9" fillId="3" borderId="1" xfId="2" applyFont="1" applyFill="1" applyBorder="1">
      <alignment vertical="center"/>
    </xf>
    <xf numFmtId="38" fontId="16" fillId="3" borderId="1" xfId="2" applyFont="1" applyFill="1" applyBorder="1">
      <alignment vertical="center"/>
    </xf>
    <xf numFmtId="0" fontId="4" fillId="0" borderId="1" xfId="0" applyFont="1" applyFill="1" applyBorder="1" applyAlignment="1">
      <alignment horizontal="center" vertical="center"/>
    </xf>
    <xf numFmtId="0" fontId="4" fillId="0" borderId="1" xfId="0" applyFont="1" applyBorder="1" applyAlignment="1">
      <alignment horizontal="center" vertical="center" shrinkToFit="1"/>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177" fontId="0" fillId="2" borderId="1" xfId="0" applyNumberFormat="1" applyFill="1" applyBorder="1">
      <alignment vertical="center"/>
    </xf>
    <xf numFmtId="0" fontId="0" fillId="2" borderId="1" xfId="0" applyFill="1" applyBorder="1">
      <alignment vertical="center"/>
    </xf>
    <xf numFmtId="0" fontId="0" fillId="0" borderId="1" xfId="0" applyBorder="1">
      <alignment vertical="center"/>
    </xf>
    <xf numFmtId="182" fontId="0" fillId="0" borderId="1" xfId="0" applyNumberFormat="1"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Border="1"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center" wrapText="1"/>
    </xf>
    <xf numFmtId="38" fontId="9" fillId="3" borderId="2" xfId="2" applyNumberFormat="1" applyFont="1" applyFill="1" applyBorder="1" applyAlignment="1">
      <alignment horizontal="center" vertical="center"/>
    </xf>
    <xf numFmtId="38" fontId="9" fillId="3" borderId="4" xfId="2" applyNumberFormat="1"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10" fillId="2" borderId="2" xfId="0" applyFont="1" applyFill="1" applyBorder="1" applyAlignment="1">
      <alignment horizontal="left" vertical="center" shrinkToFit="1"/>
    </xf>
    <xf numFmtId="0" fontId="10" fillId="2" borderId="3" xfId="0" applyFont="1" applyFill="1" applyBorder="1" applyAlignment="1">
      <alignment horizontal="left" vertical="center" shrinkToFit="1"/>
    </xf>
    <xf numFmtId="0" fontId="10" fillId="2" borderId="4" xfId="0" applyFont="1" applyFill="1" applyBorder="1" applyAlignment="1">
      <alignment horizontal="left" vertical="center" shrinkToFit="1"/>
    </xf>
    <xf numFmtId="0" fontId="10" fillId="2" borderId="2" xfId="0" applyFont="1" applyFill="1" applyBorder="1" applyAlignment="1">
      <alignment vertical="center" shrinkToFit="1"/>
    </xf>
    <xf numFmtId="0" fontId="10" fillId="2" borderId="3" xfId="0" applyFont="1" applyFill="1" applyBorder="1" applyAlignment="1">
      <alignment vertical="center" shrinkToFit="1"/>
    </xf>
    <xf numFmtId="0" fontId="10" fillId="2" borderId="4" xfId="0" applyFont="1" applyFill="1" applyBorder="1" applyAlignment="1">
      <alignmen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3" fillId="0" borderId="1" xfId="0" applyFont="1" applyBorder="1" applyAlignment="1">
      <alignment horizontal="left" vertical="center"/>
    </xf>
    <xf numFmtId="0" fontId="3" fillId="2"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1" applyFont="1" applyBorder="1" applyAlignment="1">
      <alignment horizontal="left" vertical="center" wrapText="1"/>
    </xf>
    <xf numFmtId="0" fontId="3" fillId="2" borderId="1" xfId="1" applyFont="1" applyFill="1" applyBorder="1" applyAlignment="1">
      <alignment horizontal="left" vertical="center" wrapText="1"/>
    </xf>
    <xf numFmtId="0" fontId="7" fillId="2" borderId="1" xfId="0" applyFont="1" applyFill="1" applyBorder="1" applyAlignment="1">
      <alignment horizontal="left" vertical="center" wrapTex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14</xdr:col>
      <xdr:colOff>579120</xdr:colOff>
      <xdr:row>74</xdr:row>
      <xdr:rowOff>81280</xdr:rowOff>
    </xdr:to>
    <xdr:sp macro="" textlink="">
      <xdr:nvSpPr>
        <xdr:cNvPr id="2" name="テキスト ボックス 1">
          <a:extLst>
            <a:ext uri="{FF2B5EF4-FFF2-40B4-BE49-F238E27FC236}">
              <a16:creationId xmlns:a16="http://schemas.microsoft.com/office/drawing/2014/main" id="{F6AF4209-5C48-41A0-99E0-076234BC20D8}"/>
            </a:ext>
          </a:extLst>
        </xdr:cNvPr>
        <xdr:cNvSpPr txBox="1"/>
      </xdr:nvSpPr>
      <xdr:spPr>
        <a:xfrm>
          <a:off x="264160" y="12029440"/>
          <a:ext cx="8229600" cy="48768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B40DB49B-9F92-4D7B-9471-6605651499FC}"/>
            </a:ext>
          </a:extLst>
        </xdr:cNvPr>
        <xdr:cNvSpPr txBox="1"/>
      </xdr:nvSpPr>
      <xdr:spPr>
        <a:xfrm>
          <a:off x="256540" y="15367000"/>
          <a:ext cx="8331200" cy="43180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a:t>
          </a:r>
          <a:r>
            <a:rPr kumimoji="1" lang="en-US" altLang="ja-JP" sz="1000"/>
            <a:t>(</a:t>
          </a:r>
          <a:r>
            <a:rPr kumimoji="1" lang="ja-JP" altLang="en-US" sz="1000"/>
            <a:t>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70A33D35-1175-4B02-B344-9BB4BD2E94C2}"/>
            </a:ext>
          </a:extLst>
        </xdr:cNvPr>
        <xdr:cNvSpPr txBox="1"/>
      </xdr:nvSpPr>
      <xdr:spPr>
        <a:xfrm>
          <a:off x="256540" y="13365480"/>
          <a:ext cx="7741920" cy="29464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75A2DDD0-9D54-45FD-9182-15D4E6578E56}"/>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0E906FE4-07E0-4CA9-BD99-D22583B67C9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67CF1576-2D8A-4971-B2C8-C052F1DC8BEC}"/>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8E36FFE4-2644-4E16-96FE-DE549BD9DB78}"/>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0705E6DC-399C-46FD-AA45-9EA6199A45DC}"/>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EC7847DE-883A-4C7D-B767-F6EF3CAF5AC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2EADDF15-919E-4E9C-B4C9-50CC6C2CA958}"/>
            </a:ext>
          </a:extLst>
        </xdr:cNvPr>
        <xdr:cNvSpPr/>
      </xdr:nvSpPr>
      <xdr:spPr>
        <a:xfrm>
          <a:off x="1605643"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CA363630-DDCE-45D4-9163-2A066CF54B12}"/>
            </a:ext>
          </a:extLst>
        </xdr:cNvPr>
        <xdr:cNvSpPr/>
      </xdr:nvSpPr>
      <xdr:spPr>
        <a:xfrm>
          <a:off x="1615168"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18992306-1268-4DBB-92FD-FB7440947152}"/>
            </a:ext>
          </a:extLst>
        </xdr:cNvPr>
        <xdr:cNvSpPr/>
      </xdr:nvSpPr>
      <xdr:spPr>
        <a:xfrm>
          <a:off x="7391401"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1D0817B-7E6E-4B6D-A5C3-B1E2AE7FB83D}"/>
            </a:ext>
          </a:extLst>
        </xdr:cNvPr>
        <xdr:cNvSpPr/>
      </xdr:nvSpPr>
      <xdr:spPr>
        <a:xfrm>
          <a:off x="7505700"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9DB1F9CB-50DE-4139-8690-CE5A84DD8E8A}"/>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23068124-E5F1-47D3-ABB0-C60328CF68B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B17FB9CD-53BB-416E-A545-F66864023889}"/>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87C1E987-1E9A-4DAA-B222-9A27A9FB920B}"/>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38397977-BAC9-483E-851D-869A3ED40333}"/>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2F9FD1AD-BF4E-4E8F-8E60-CC91C4EE1698}"/>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opLeftCell="A2" workbookViewId="0">
      <selection activeCell="B2" sqref="B2"/>
    </sheetView>
  </sheetViews>
  <sheetFormatPr defaultRowHeight="13.5" x14ac:dyDescent="0.15"/>
  <cols>
    <col min="1" max="1" width="1.875" customWidth="1"/>
    <col min="14" max="14" width="6.5" customWidth="1"/>
    <col min="17" max="17" width="6.125" customWidth="1"/>
    <col min="20" max="20" width="8" customWidth="1"/>
  </cols>
  <sheetData>
    <row r="2" spans="2:2" x14ac:dyDescent="0.15">
      <c r="B2" s="4" t="s">
        <v>138</v>
      </c>
    </row>
    <row r="3" spans="2:2" ht="14.45" customHeight="1" x14ac:dyDescent="0.15"/>
    <row r="4" spans="2:2" ht="23.25" customHeight="1" x14ac:dyDescent="0.15">
      <c r="B4" s="3" t="s">
        <v>80</v>
      </c>
    </row>
    <row r="5" spans="2:2" x14ac:dyDescent="0.15">
      <c r="B5" t="s">
        <v>101</v>
      </c>
    </row>
    <row r="34" spans="2:24" ht="21.75" customHeight="1" x14ac:dyDescent="0.15">
      <c r="B34" s="3" t="s">
        <v>102</v>
      </c>
      <c r="C34" s="1"/>
    </row>
    <row r="36" spans="2:24" x14ac:dyDescent="0.15">
      <c r="B36" s="69" t="s">
        <v>82</v>
      </c>
      <c r="C36" s="69"/>
      <c r="D36" s="69"/>
      <c r="E36" s="69"/>
      <c r="F36" s="69"/>
      <c r="G36" s="69"/>
      <c r="H36" s="69"/>
      <c r="I36" s="70"/>
    </row>
    <row r="37" spans="2:24" x14ac:dyDescent="0.15">
      <c r="B37" s="69"/>
      <c r="C37" s="69"/>
      <c r="D37" s="69"/>
      <c r="E37" s="69"/>
      <c r="F37" s="69"/>
      <c r="G37" s="69"/>
      <c r="H37" s="69"/>
      <c r="I37" s="70"/>
      <c r="K37" s="60" t="s">
        <v>85</v>
      </c>
      <c r="L37" s="71"/>
      <c r="M37" s="61"/>
    </row>
    <row r="38" spans="2:24" ht="15" customHeight="1" x14ac:dyDescent="0.15">
      <c r="B38" s="69"/>
      <c r="C38" s="69"/>
      <c r="D38" s="69"/>
      <c r="E38" s="69"/>
      <c r="F38" s="69"/>
      <c r="G38" s="69"/>
      <c r="H38" s="69"/>
      <c r="I38" s="70"/>
      <c r="J38" s="2"/>
      <c r="K38" s="62"/>
      <c r="L38" s="73"/>
      <c r="M38" s="63"/>
    </row>
    <row r="39" spans="2:24" x14ac:dyDescent="0.15">
      <c r="B39" s="2"/>
      <c r="C39" s="2"/>
      <c r="D39" s="2"/>
      <c r="E39" s="2"/>
      <c r="F39" s="2"/>
      <c r="G39" s="2"/>
      <c r="H39" s="2"/>
      <c r="I39" s="2"/>
      <c r="J39" s="2"/>
      <c r="K39" s="64"/>
      <c r="L39" s="75"/>
      <c r="M39" s="65"/>
    </row>
    <row r="40" spans="2:24" x14ac:dyDescent="0.15">
      <c r="B40" s="69" t="s">
        <v>83</v>
      </c>
      <c r="C40" s="69"/>
      <c r="D40" s="69"/>
      <c r="E40" s="69"/>
      <c r="F40" s="69"/>
      <c r="G40" s="69"/>
      <c r="H40" s="69"/>
      <c r="I40" s="69"/>
      <c r="U40" s="83" t="s">
        <v>91</v>
      </c>
      <c r="V40" s="83"/>
    </row>
    <row r="41" spans="2:24" x14ac:dyDescent="0.15">
      <c r="B41" s="69"/>
      <c r="C41" s="69"/>
      <c r="D41" s="69"/>
      <c r="E41" s="69"/>
      <c r="F41" s="69"/>
      <c r="G41" s="69"/>
      <c r="H41" s="69"/>
      <c r="I41" s="69"/>
    </row>
    <row r="42" spans="2:24" x14ac:dyDescent="0.15">
      <c r="B42" s="69"/>
      <c r="C42" s="69"/>
      <c r="D42" s="69"/>
      <c r="E42" s="69"/>
      <c r="F42" s="69"/>
      <c r="G42" s="69"/>
      <c r="H42" s="69"/>
      <c r="I42" s="69"/>
      <c r="K42" s="60" t="s">
        <v>88</v>
      </c>
      <c r="L42" s="71"/>
      <c r="M42" s="72"/>
      <c r="O42" s="60" t="s">
        <v>86</v>
      </c>
      <c r="P42" s="61"/>
      <c r="U42" s="77" t="s">
        <v>95</v>
      </c>
      <c r="V42" s="78"/>
      <c r="X42" s="66" t="s">
        <v>94</v>
      </c>
    </row>
    <row r="43" spans="2:24" x14ac:dyDescent="0.15">
      <c r="B43" s="2"/>
      <c r="C43" s="2"/>
      <c r="D43" s="2"/>
      <c r="E43" s="2"/>
      <c r="F43" s="2"/>
      <c r="G43" s="2"/>
      <c r="H43" s="2"/>
      <c r="I43" s="2"/>
      <c r="K43" s="62"/>
      <c r="L43" s="73"/>
      <c r="M43" s="74"/>
      <c r="O43" s="62"/>
      <c r="P43" s="63"/>
      <c r="U43" s="79"/>
      <c r="V43" s="80"/>
      <c r="X43" s="67"/>
    </row>
    <row r="44" spans="2:24" x14ac:dyDescent="0.15">
      <c r="B44" s="69" t="s">
        <v>81</v>
      </c>
      <c r="C44" s="69"/>
      <c r="D44" s="69"/>
      <c r="E44" s="69"/>
      <c r="F44" s="69"/>
      <c r="G44" s="69"/>
      <c r="H44" s="69"/>
      <c r="I44" s="69"/>
      <c r="K44" s="64"/>
      <c r="L44" s="75"/>
      <c r="M44" s="76"/>
      <c r="O44" s="64"/>
      <c r="P44" s="65"/>
      <c r="U44" s="81"/>
      <c r="V44" s="82"/>
      <c r="X44" s="67"/>
    </row>
    <row r="45" spans="2:24" x14ac:dyDescent="0.15">
      <c r="B45" s="69"/>
      <c r="C45" s="69"/>
      <c r="D45" s="69"/>
      <c r="E45" s="69"/>
      <c r="F45" s="69"/>
      <c r="G45" s="69"/>
      <c r="H45" s="69"/>
      <c r="I45" s="69"/>
      <c r="X45" s="67"/>
    </row>
    <row r="46" spans="2:24" x14ac:dyDescent="0.15">
      <c r="B46" s="69"/>
      <c r="C46" s="69"/>
      <c r="D46" s="69"/>
      <c r="E46" s="69"/>
      <c r="F46" s="69"/>
      <c r="G46" s="69"/>
      <c r="H46" s="69"/>
      <c r="I46" s="69"/>
      <c r="O46" s="60" t="s">
        <v>87</v>
      </c>
      <c r="P46" s="61"/>
      <c r="R46" s="60" t="s">
        <v>90</v>
      </c>
      <c r="S46" s="61"/>
      <c r="U46" s="60" t="s">
        <v>92</v>
      </c>
      <c r="V46" s="61"/>
      <c r="X46" s="67"/>
    </row>
    <row r="47" spans="2:24" x14ac:dyDescent="0.15">
      <c r="B47" s="2"/>
      <c r="C47" s="2"/>
      <c r="D47" s="2"/>
      <c r="E47" s="2"/>
      <c r="F47" s="2"/>
      <c r="G47" s="2"/>
      <c r="H47" s="2"/>
      <c r="I47" s="2"/>
      <c r="O47" s="62"/>
      <c r="P47" s="63"/>
      <c r="R47" s="62"/>
      <c r="S47" s="63"/>
      <c r="U47" s="62"/>
      <c r="V47" s="63"/>
      <c r="X47" s="67"/>
    </row>
    <row r="48" spans="2:24" x14ac:dyDescent="0.15">
      <c r="B48" s="69" t="s">
        <v>84</v>
      </c>
      <c r="C48" s="70"/>
      <c r="D48" s="70"/>
      <c r="E48" s="70"/>
      <c r="F48" s="70"/>
      <c r="G48" s="70"/>
      <c r="H48" s="70"/>
      <c r="I48" s="70"/>
      <c r="O48" s="64"/>
      <c r="P48" s="65"/>
      <c r="R48" s="64"/>
      <c r="S48" s="65"/>
      <c r="U48" s="64"/>
      <c r="V48" s="65"/>
      <c r="X48" s="68"/>
    </row>
    <row r="49" spans="2:24" x14ac:dyDescent="0.15">
      <c r="B49" s="70"/>
      <c r="C49" s="70"/>
      <c r="D49" s="70"/>
      <c r="E49" s="70"/>
      <c r="F49" s="70"/>
      <c r="G49" s="70"/>
      <c r="H49" s="70"/>
      <c r="I49" s="70"/>
    </row>
    <row r="50" spans="2:24" x14ac:dyDescent="0.15">
      <c r="B50" s="70"/>
      <c r="C50" s="70"/>
      <c r="D50" s="70"/>
      <c r="E50" s="70"/>
      <c r="F50" s="70"/>
      <c r="G50" s="70"/>
      <c r="H50" s="70"/>
      <c r="I50" s="70"/>
      <c r="R50" s="60" t="s">
        <v>89</v>
      </c>
      <c r="S50" s="61"/>
      <c r="U50" s="60" t="s">
        <v>93</v>
      </c>
      <c r="V50" s="61"/>
      <c r="X50" s="66" t="s">
        <v>94</v>
      </c>
    </row>
    <row r="51" spans="2:24" x14ac:dyDescent="0.15">
      <c r="B51" s="70"/>
      <c r="C51" s="70"/>
      <c r="D51" s="70"/>
      <c r="E51" s="70"/>
      <c r="F51" s="70"/>
      <c r="G51" s="70"/>
      <c r="H51" s="70"/>
      <c r="I51" s="70"/>
      <c r="R51" s="62"/>
      <c r="S51" s="63"/>
      <c r="U51" s="62"/>
      <c r="V51" s="63"/>
      <c r="X51" s="67"/>
    </row>
    <row r="52" spans="2:24" x14ac:dyDescent="0.15">
      <c r="R52" s="64"/>
      <c r="S52" s="65"/>
      <c r="U52" s="64"/>
      <c r="V52" s="65"/>
      <c r="X52" s="68"/>
    </row>
    <row r="53" spans="2:24" x14ac:dyDescent="0.15">
      <c r="L53" s="2"/>
      <c r="M53" s="2"/>
      <c r="N53" s="2"/>
      <c r="O53" s="2"/>
      <c r="P53" s="2"/>
      <c r="Q53" s="2"/>
    </row>
    <row r="54" spans="2:24" x14ac:dyDescent="0.15">
      <c r="K54" s="2"/>
      <c r="L54" s="2"/>
      <c r="M54" s="2"/>
      <c r="N54" s="2"/>
      <c r="O54" s="2"/>
      <c r="P54" s="2"/>
    </row>
    <row r="57" spans="2:24" x14ac:dyDescent="0.15">
      <c r="J57" s="2"/>
    </row>
    <row r="58" spans="2:24" x14ac:dyDescent="0.15">
      <c r="J58" s="2"/>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view="pageBreakPreview" zoomScaleNormal="100" zoomScaleSheetLayoutView="100" workbookViewId="0">
      <selection activeCell="G14" sqref="G14"/>
    </sheetView>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137</v>
      </c>
    </row>
    <row r="3" spans="2:17" s="9" customFormat="1" ht="13.15" customHeight="1" x14ac:dyDescent="0.15"/>
    <row r="4" spans="2:17" s="9" customFormat="1" ht="13.15" customHeight="1" x14ac:dyDescent="0.15">
      <c r="B4" s="97" t="s">
        <v>73</v>
      </c>
      <c r="C4" s="97"/>
      <c r="D4" s="97"/>
      <c r="E4" s="98"/>
      <c r="F4" s="99"/>
      <c r="G4" s="99"/>
      <c r="H4" s="99"/>
      <c r="I4" s="99"/>
      <c r="J4" s="99"/>
      <c r="K4" s="99"/>
      <c r="L4" s="99"/>
      <c r="M4" s="99"/>
      <c r="N4" s="99"/>
      <c r="P4" s="5"/>
      <c r="Q4" s="6" t="s">
        <v>107</v>
      </c>
    </row>
    <row r="5" spans="2:17" s="9" customFormat="1" ht="13.15" customHeight="1" x14ac:dyDescent="0.15">
      <c r="B5" s="100" t="s">
        <v>74</v>
      </c>
      <c r="C5" s="100"/>
      <c r="D5" s="10" t="s">
        <v>75</v>
      </c>
      <c r="E5" s="98"/>
      <c r="F5" s="98"/>
      <c r="G5" s="98"/>
      <c r="H5" s="98"/>
      <c r="I5" s="98"/>
      <c r="J5" s="98"/>
      <c r="K5" s="98"/>
      <c r="L5" s="98"/>
      <c r="M5" s="98"/>
      <c r="N5" s="98"/>
      <c r="P5" s="7"/>
      <c r="Q5" s="8" t="s">
        <v>108</v>
      </c>
    </row>
    <row r="6" spans="2:17" s="9" customFormat="1" ht="13.15" customHeight="1" x14ac:dyDescent="0.15">
      <c r="B6" s="100"/>
      <c r="C6" s="100"/>
      <c r="D6" s="10" t="s">
        <v>76</v>
      </c>
      <c r="E6" s="88" t="s">
        <v>103</v>
      </c>
      <c r="F6" s="86"/>
      <c r="G6" s="87"/>
      <c r="H6" s="11" t="s">
        <v>77</v>
      </c>
      <c r="I6" s="86" t="s">
        <v>104</v>
      </c>
      <c r="J6" s="86"/>
      <c r="K6" s="87"/>
      <c r="L6" s="12" t="s">
        <v>105</v>
      </c>
      <c r="M6" s="13">
        <v>700</v>
      </c>
      <c r="N6" s="14" t="s">
        <v>106</v>
      </c>
    </row>
    <row r="7" spans="2:17" s="9" customFormat="1" ht="13.15" customHeight="1" x14ac:dyDescent="0.15">
      <c r="B7" s="101" t="s">
        <v>78</v>
      </c>
      <c r="C7" s="101"/>
      <c r="D7" s="101"/>
      <c r="E7" s="102"/>
      <c r="F7" s="103"/>
      <c r="G7" s="103"/>
      <c r="H7" s="103"/>
      <c r="I7" s="103"/>
      <c r="J7" s="103"/>
      <c r="K7" s="103"/>
      <c r="L7" s="103"/>
      <c r="M7" s="103"/>
      <c r="N7" s="103"/>
    </row>
    <row r="8" spans="2:17" s="16" customFormat="1" ht="13.15" customHeight="1" x14ac:dyDescent="0.15">
      <c r="B8" s="17"/>
    </row>
    <row r="9" spans="2:17" s="16" customFormat="1" ht="13.15" customHeight="1" x14ac:dyDescent="0.15">
      <c r="B9" s="15" t="s">
        <v>96</v>
      </c>
    </row>
    <row r="10" spans="2:17" s="16" customFormat="1" ht="13.15" customHeight="1" x14ac:dyDescent="0.15">
      <c r="B10" s="15" t="s">
        <v>111</v>
      </c>
    </row>
    <row r="11" spans="2:17" s="16" customFormat="1" ht="13.15" customHeight="1" x14ac:dyDescent="0.15">
      <c r="B11" s="17" t="s">
        <v>2</v>
      </c>
      <c r="C11" s="16" t="s">
        <v>0</v>
      </c>
      <c r="P11" s="20" t="s">
        <v>1</v>
      </c>
      <c r="Q11" s="48">
        <f>ROUNDDOWN((Q17-Q55),0)</f>
        <v>48170</v>
      </c>
    </row>
    <row r="12" spans="2:17" s="16" customFormat="1" ht="13.15" customHeight="1" x14ac:dyDescent="0.15">
      <c r="B12" s="17"/>
      <c r="C12" s="16" t="s">
        <v>3</v>
      </c>
      <c r="P12" s="20" t="s">
        <v>1</v>
      </c>
      <c r="Q12" s="34">
        <f>Q17</f>
        <v>51472.161797752808</v>
      </c>
    </row>
    <row r="13" spans="2:17" s="16" customFormat="1" ht="13.15" customHeight="1" x14ac:dyDescent="0.15">
      <c r="B13" s="17" t="s">
        <v>4</v>
      </c>
      <c r="C13" s="16" t="s">
        <v>5</v>
      </c>
      <c r="P13" s="20" t="s">
        <v>1</v>
      </c>
      <c r="Q13" s="34">
        <f>Q55</f>
        <v>3301.5272727272722</v>
      </c>
    </row>
    <row r="14" spans="2:17" s="16" customFormat="1" ht="13.15" customHeight="1" x14ac:dyDescent="0.15">
      <c r="B14" s="17" t="s">
        <v>6</v>
      </c>
      <c r="C14" s="16" t="s">
        <v>7</v>
      </c>
    </row>
    <row r="15" spans="2:17" s="16" customFormat="1" ht="13.15" customHeight="1" x14ac:dyDescent="0.15">
      <c r="B15" s="17"/>
    </row>
    <row r="16" spans="2:17" s="16" customFormat="1" ht="13.15" customHeight="1" x14ac:dyDescent="0.15">
      <c r="B16" s="15" t="s">
        <v>8</v>
      </c>
    </row>
    <row r="17" spans="2:18" s="16" customFormat="1" ht="13.15" customHeight="1" x14ac:dyDescent="0.15">
      <c r="B17" s="17"/>
      <c r="C17" s="16" t="s">
        <v>9</v>
      </c>
      <c r="P17" s="20" t="s">
        <v>1</v>
      </c>
      <c r="Q17" s="34">
        <f>Q24+Q35+Q45</f>
        <v>51472.161797752808</v>
      </c>
    </row>
    <row r="18" spans="2:18" s="16" customFormat="1" ht="13.15" customHeight="1" x14ac:dyDescent="0.15">
      <c r="B18" s="17" t="s">
        <v>10</v>
      </c>
      <c r="C18" s="16" t="s">
        <v>11</v>
      </c>
    </row>
    <row r="19" spans="2:18" s="16" customFormat="1" ht="13.15" customHeight="1" x14ac:dyDescent="0.15">
      <c r="B19" s="17" t="s">
        <v>12</v>
      </c>
      <c r="C19" s="16" t="s">
        <v>13</v>
      </c>
    </row>
    <row r="20" spans="2:18" s="16" customFormat="1" ht="13.15" customHeight="1" x14ac:dyDescent="0.15">
      <c r="B20" s="17"/>
      <c r="C20" s="19" t="s">
        <v>110</v>
      </c>
    </row>
    <row r="21" spans="2:18" s="16" customFormat="1" ht="13.15" customHeight="1" x14ac:dyDescent="0.15">
      <c r="B21" s="17" t="s">
        <v>14</v>
      </c>
      <c r="C21" s="16" t="s">
        <v>15</v>
      </c>
    </row>
    <row r="22" spans="2:18" s="16" customFormat="1" ht="13.15" customHeight="1" x14ac:dyDescent="0.15">
      <c r="B22" s="17"/>
      <c r="C22" s="19" t="s">
        <v>128</v>
      </c>
      <c r="R22" s="19"/>
    </row>
    <row r="23" spans="2:18" s="16" customFormat="1" ht="13.15" customHeight="1" x14ac:dyDescent="0.15">
      <c r="B23" s="17"/>
      <c r="R23" s="19"/>
    </row>
    <row r="24" spans="2:18" s="16" customFormat="1" ht="13.15" customHeight="1" x14ac:dyDescent="0.15">
      <c r="B24" s="17"/>
      <c r="C24" s="16" t="s">
        <v>19</v>
      </c>
      <c r="P24" s="20" t="s">
        <v>123</v>
      </c>
      <c r="Q24" s="34">
        <f>Q25*Q30</f>
        <v>43921.599999999999</v>
      </c>
    </row>
    <row r="25" spans="2:18" s="16" customFormat="1" ht="13.15" customHeight="1" x14ac:dyDescent="0.15">
      <c r="B25" s="17" t="s">
        <v>16</v>
      </c>
      <c r="C25" s="16" t="s">
        <v>17</v>
      </c>
      <c r="P25" s="20" t="s">
        <v>18</v>
      </c>
      <c r="Q25" s="34">
        <f>(Q27-Q28)*Q29/1000</f>
        <v>77600</v>
      </c>
    </row>
    <row r="26" spans="2:18" s="16" customFormat="1" ht="13.15" customHeight="1" x14ac:dyDescent="0.15">
      <c r="B26" s="17"/>
      <c r="C26" s="16" t="s">
        <v>23</v>
      </c>
    </row>
    <row r="27" spans="2:18" s="16" customFormat="1" ht="13.15" customHeight="1" x14ac:dyDescent="0.15">
      <c r="B27" s="17"/>
      <c r="P27" s="20" t="s">
        <v>49</v>
      </c>
      <c r="Q27" s="36">
        <v>10000</v>
      </c>
    </row>
    <row r="28" spans="2:18" s="16" customFormat="1" ht="13.15" customHeight="1" x14ac:dyDescent="0.15">
      <c r="P28" s="20" t="s">
        <v>50</v>
      </c>
      <c r="Q28" s="36">
        <v>300</v>
      </c>
    </row>
    <row r="29" spans="2:18" s="16" customFormat="1" ht="13.15" customHeight="1" x14ac:dyDescent="0.15">
      <c r="P29" s="21" t="s">
        <v>51</v>
      </c>
      <c r="Q29" s="35">
        <v>8000</v>
      </c>
    </row>
    <row r="30" spans="2:18" s="16" customFormat="1" ht="13.15" customHeight="1" x14ac:dyDescent="0.15">
      <c r="B30" s="17" t="s">
        <v>20</v>
      </c>
      <c r="C30" s="16" t="s">
        <v>21</v>
      </c>
      <c r="P30" s="20" t="s">
        <v>22</v>
      </c>
      <c r="Q30" s="39">
        <v>0.56599999999999995</v>
      </c>
    </row>
    <row r="31" spans="2:18" s="16" customFormat="1" ht="13.15" customHeight="1" x14ac:dyDescent="0.15">
      <c r="B31" s="17"/>
      <c r="C31" s="20" t="s">
        <v>79</v>
      </c>
      <c r="D31" s="89"/>
      <c r="E31" s="90"/>
      <c r="F31" s="90"/>
      <c r="G31" s="90"/>
      <c r="H31" s="90"/>
      <c r="I31" s="91"/>
      <c r="P31" s="20"/>
    </row>
    <row r="32" spans="2:18" s="16" customFormat="1" ht="13.15" customHeight="1" x14ac:dyDescent="0.15">
      <c r="B32" s="17"/>
      <c r="C32" s="19" t="s">
        <v>114</v>
      </c>
      <c r="D32" s="40"/>
      <c r="E32" s="24"/>
      <c r="F32" s="24"/>
      <c r="G32" s="24"/>
      <c r="P32" s="20"/>
    </row>
    <row r="33" spans="2:17" s="16" customFormat="1" ht="13.15" customHeight="1" x14ac:dyDescent="0.15">
      <c r="B33" s="17"/>
      <c r="P33" s="20"/>
      <c r="Q33" s="22"/>
    </row>
    <row r="34" spans="2:17" s="16" customFormat="1" ht="13.15" customHeight="1" x14ac:dyDescent="0.15">
      <c r="B34" s="15" t="s">
        <v>127</v>
      </c>
      <c r="C34" s="20"/>
      <c r="D34" s="20"/>
      <c r="E34" s="24"/>
      <c r="F34" s="24"/>
      <c r="G34" s="24"/>
      <c r="P34" s="20"/>
    </row>
    <row r="35" spans="2:17" s="16" customFormat="1" ht="13.15" customHeight="1" x14ac:dyDescent="0.15">
      <c r="B35" s="17"/>
      <c r="C35" s="17" t="s">
        <v>24</v>
      </c>
      <c r="P35" s="20" t="s">
        <v>123</v>
      </c>
      <c r="Q35" s="18">
        <f>IF(Q36=0,0,(Q36/Q40*Q41))</f>
        <v>7550.5617977528091</v>
      </c>
    </row>
    <row r="36" spans="2:17" s="16" customFormat="1" ht="13.15" customHeight="1" x14ac:dyDescent="0.15">
      <c r="B36" s="17" t="s">
        <v>25</v>
      </c>
      <c r="C36" s="16" t="s">
        <v>124</v>
      </c>
      <c r="P36" s="20" t="s">
        <v>26</v>
      </c>
      <c r="Q36" s="18">
        <f>(Q38*Q39/1000)</f>
        <v>120000</v>
      </c>
    </row>
    <row r="37" spans="2:17" s="16" customFormat="1" ht="13.15" customHeight="1" x14ac:dyDescent="0.15">
      <c r="B37" s="17"/>
      <c r="C37" s="16" t="s">
        <v>36</v>
      </c>
    </row>
    <row r="38" spans="2:17" s="16" customFormat="1" ht="13.15" customHeight="1" x14ac:dyDescent="0.15">
      <c r="B38" s="17"/>
      <c r="P38" s="20" t="s">
        <v>52</v>
      </c>
      <c r="Q38" s="35">
        <v>15000</v>
      </c>
    </row>
    <row r="39" spans="2:17" s="16" customFormat="1" ht="13.15" customHeight="1" x14ac:dyDescent="0.15">
      <c r="B39" s="17"/>
      <c r="P39" s="21" t="s">
        <v>51</v>
      </c>
      <c r="Q39" s="35">
        <v>8000</v>
      </c>
    </row>
    <row r="40" spans="2:17" s="16" customFormat="1" ht="13.15" customHeight="1" x14ac:dyDescent="0.15">
      <c r="B40" s="17" t="s">
        <v>27</v>
      </c>
      <c r="C40" s="23" t="s">
        <v>28</v>
      </c>
      <c r="P40" s="20"/>
      <c r="Q40" s="39">
        <v>0.89</v>
      </c>
    </row>
    <row r="41" spans="2:17" s="16" customFormat="1" ht="13.15" customHeight="1" x14ac:dyDescent="0.15">
      <c r="B41" s="17" t="s">
        <v>29</v>
      </c>
      <c r="C41" s="16" t="s">
        <v>30</v>
      </c>
      <c r="P41" s="20" t="s">
        <v>31</v>
      </c>
      <c r="Q41" s="39">
        <v>5.6000000000000001E-2</v>
      </c>
    </row>
    <row r="42" spans="2:17" s="16" customFormat="1" ht="13.15" customHeight="1" x14ac:dyDescent="0.15">
      <c r="B42" s="17"/>
      <c r="C42" s="20" t="s">
        <v>79</v>
      </c>
      <c r="D42" s="89"/>
      <c r="E42" s="90"/>
      <c r="F42" s="90"/>
      <c r="G42" s="90"/>
      <c r="H42" s="90"/>
      <c r="I42" s="91"/>
      <c r="P42" s="20"/>
    </row>
    <row r="43" spans="2:17" s="16" customFormat="1" ht="13.15" customHeight="1" x14ac:dyDescent="0.15">
      <c r="B43" s="17"/>
      <c r="C43" s="20"/>
      <c r="D43" s="20"/>
      <c r="E43" s="24"/>
      <c r="F43" s="24"/>
      <c r="G43" s="24"/>
      <c r="P43" s="20"/>
    </row>
    <row r="44" spans="2:17" s="16" customFormat="1" ht="13.15" customHeight="1" x14ac:dyDescent="0.15">
      <c r="B44" s="15" t="s">
        <v>126</v>
      </c>
      <c r="C44" s="20"/>
      <c r="D44" s="20"/>
      <c r="E44" s="24"/>
      <c r="F44" s="24"/>
      <c r="G44" s="24"/>
      <c r="P44" s="20"/>
    </row>
    <row r="45" spans="2:17" s="16" customFormat="1" ht="13.15" customHeight="1" x14ac:dyDescent="0.15">
      <c r="B45" s="17"/>
      <c r="C45" s="17" t="s">
        <v>32</v>
      </c>
      <c r="P45" s="20" t="s">
        <v>1</v>
      </c>
      <c r="Q45" s="18">
        <f>IF(Q46=0,0,(Q46/Q50*Q51))</f>
        <v>0</v>
      </c>
    </row>
    <row r="46" spans="2:17" s="16" customFormat="1" ht="13.15" customHeight="1" x14ac:dyDescent="0.15">
      <c r="B46" s="17" t="s">
        <v>33</v>
      </c>
      <c r="C46" s="16" t="s">
        <v>125</v>
      </c>
      <c r="P46" s="20" t="s">
        <v>119</v>
      </c>
      <c r="Q46" s="34">
        <f>(Q48*Q49/1000)</f>
        <v>0</v>
      </c>
    </row>
    <row r="47" spans="2:17" s="16" customFormat="1" ht="13.15" customHeight="1" x14ac:dyDescent="0.15">
      <c r="B47" s="17"/>
      <c r="C47" s="16" t="s">
        <v>37</v>
      </c>
    </row>
    <row r="48" spans="2:17" s="16" customFormat="1" ht="13.15" customHeight="1" x14ac:dyDescent="0.15">
      <c r="B48" s="17"/>
      <c r="P48" s="20" t="s">
        <v>122</v>
      </c>
      <c r="Q48" s="36">
        <v>0</v>
      </c>
    </row>
    <row r="49" spans="2:17" s="16" customFormat="1" ht="13.15" customHeight="1" x14ac:dyDescent="0.15">
      <c r="P49" s="21" t="s">
        <v>51</v>
      </c>
      <c r="Q49" s="35">
        <v>0</v>
      </c>
    </row>
    <row r="50" spans="2:17" s="16" customFormat="1" ht="13.15" customHeight="1" x14ac:dyDescent="0.15">
      <c r="B50" s="17" t="s">
        <v>34</v>
      </c>
      <c r="C50" s="16" t="s">
        <v>28</v>
      </c>
      <c r="P50" s="21"/>
      <c r="Q50" s="39">
        <v>0</v>
      </c>
    </row>
    <row r="51" spans="2:17" s="16" customFormat="1" ht="13.15" customHeight="1" x14ac:dyDescent="0.15">
      <c r="B51" s="17" t="s">
        <v>35</v>
      </c>
      <c r="C51" s="16" t="s">
        <v>30</v>
      </c>
      <c r="P51" s="20" t="s">
        <v>31</v>
      </c>
      <c r="Q51" s="39">
        <v>0</v>
      </c>
    </row>
    <row r="52" spans="2:17" s="16" customFormat="1" ht="13.15" customHeight="1" x14ac:dyDescent="0.15">
      <c r="B52" s="17"/>
      <c r="C52" s="20" t="s">
        <v>79</v>
      </c>
      <c r="D52" s="89"/>
      <c r="E52" s="90"/>
      <c r="F52" s="90"/>
      <c r="G52" s="90"/>
      <c r="H52" s="90"/>
      <c r="I52" s="91"/>
      <c r="P52" s="20"/>
    </row>
    <row r="53" spans="2:17" s="16" customFormat="1" ht="13.15" customHeight="1" x14ac:dyDescent="0.15">
      <c r="B53" s="17"/>
      <c r="H53" s="25"/>
      <c r="I53" s="21"/>
      <c r="J53" s="26"/>
      <c r="K53" s="26"/>
      <c r="L53" s="26"/>
      <c r="M53" s="26"/>
      <c r="P53" s="20"/>
    </row>
    <row r="54" spans="2:17" s="16" customFormat="1" ht="13.15" customHeight="1" x14ac:dyDescent="0.15">
      <c r="B54" s="15" t="s">
        <v>38</v>
      </c>
      <c r="P54" s="20"/>
    </row>
    <row r="55" spans="2:17" s="16" customFormat="1" ht="13.15" customHeight="1" x14ac:dyDescent="0.15">
      <c r="B55" s="17"/>
      <c r="C55" s="16" t="s">
        <v>48</v>
      </c>
      <c r="P55" s="20" t="s">
        <v>1</v>
      </c>
      <c r="Q55" s="34">
        <f>(Q25*3600/Q56/Q57*Q58)</f>
        <v>3301.5272727272722</v>
      </c>
    </row>
    <row r="56" spans="2:17" s="16" customFormat="1" ht="13.15" customHeight="1" x14ac:dyDescent="0.15">
      <c r="B56" s="17" t="s">
        <v>39</v>
      </c>
      <c r="C56" s="16" t="s">
        <v>40</v>
      </c>
      <c r="N56" s="27"/>
      <c r="O56" s="27"/>
      <c r="P56" s="20" t="s">
        <v>1</v>
      </c>
      <c r="Q56" s="39">
        <v>0.44</v>
      </c>
    </row>
    <row r="57" spans="2:17" s="16" customFormat="1" ht="13.15" customHeight="1" x14ac:dyDescent="0.15">
      <c r="B57" s="17" t="s">
        <v>41</v>
      </c>
      <c r="C57" s="16" t="s">
        <v>42</v>
      </c>
      <c r="G57" s="16" t="s">
        <v>46</v>
      </c>
      <c r="P57" s="20" t="s">
        <v>45</v>
      </c>
      <c r="Q57" s="35">
        <v>40000</v>
      </c>
    </row>
    <row r="58" spans="2:17" s="16" customFormat="1" ht="13.15" customHeight="1" x14ac:dyDescent="0.15">
      <c r="B58" s="17" t="s">
        <v>43</v>
      </c>
      <c r="C58" s="16" t="s">
        <v>44</v>
      </c>
      <c r="P58" s="20" t="s">
        <v>47</v>
      </c>
      <c r="Q58" s="39">
        <v>0.20799999999999999</v>
      </c>
    </row>
    <row r="59" spans="2:17" s="16" customFormat="1" ht="13.15" customHeight="1" x14ac:dyDescent="0.15">
      <c r="B59" s="17"/>
      <c r="C59" s="20" t="s">
        <v>79</v>
      </c>
      <c r="D59" s="92"/>
      <c r="E59" s="93"/>
      <c r="F59" s="93"/>
      <c r="G59" s="93"/>
      <c r="H59" s="93"/>
      <c r="I59" s="94"/>
      <c r="P59" s="20"/>
    </row>
    <row r="60" spans="2:17" s="16" customFormat="1" ht="13.15" customHeight="1" x14ac:dyDescent="0.15">
      <c r="B60" s="17"/>
      <c r="I60" s="20"/>
      <c r="K60" s="24"/>
      <c r="L60" s="24"/>
      <c r="M60" s="24"/>
      <c r="P60" s="20"/>
    </row>
    <row r="61" spans="2:17" s="16" customFormat="1" ht="13.15" customHeight="1" x14ac:dyDescent="0.15">
      <c r="B61" s="17"/>
      <c r="P61" s="20"/>
    </row>
    <row r="62" spans="2:17" s="16" customFormat="1" ht="13.15" customHeight="1" x14ac:dyDescent="0.15">
      <c r="B62" s="17" t="s">
        <v>66</v>
      </c>
      <c r="P62" s="20" t="s">
        <v>22</v>
      </c>
      <c r="Q62" s="47">
        <f>ROUND((Q55/Q25),3)</f>
        <v>4.2999999999999997E-2</v>
      </c>
    </row>
    <row r="63" spans="2:17" s="16" customFormat="1" ht="13.15" customHeight="1" x14ac:dyDescent="0.15">
      <c r="B63" s="17"/>
      <c r="P63" s="20"/>
      <c r="Q63" s="44"/>
    </row>
    <row r="64" spans="2:17" s="16" customFormat="1" ht="13.15" customHeight="1" x14ac:dyDescent="0.15">
      <c r="B64" s="15" t="s">
        <v>109</v>
      </c>
      <c r="P64" s="20"/>
      <c r="Q64" s="44"/>
    </row>
    <row r="65" spans="2:18" s="16" customFormat="1" ht="13.15" customHeight="1" x14ac:dyDescent="0.15">
      <c r="B65" s="15" t="s">
        <v>111</v>
      </c>
      <c r="J65" s="21"/>
      <c r="K65" s="29"/>
      <c r="L65" s="29"/>
      <c r="M65" s="29"/>
      <c r="N65" s="29"/>
      <c r="O65" s="29"/>
      <c r="P65" s="21"/>
      <c r="Q65" s="45"/>
    </row>
    <row r="66" spans="2:18" s="16" customFormat="1" ht="13.15" customHeight="1" x14ac:dyDescent="0.15">
      <c r="B66" s="17" t="s">
        <v>2</v>
      </c>
      <c r="C66" s="16" t="s">
        <v>0</v>
      </c>
      <c r="P66" s="20" t="s">
        <v>1</v>
      </c>
      <c r="Q66" s="49">
        <f>ROUNDDOWN((Q85-Q94),0)</f>
        <v>1584</v>
      </c>
    </row>
    <row r="67" spans="2:18" s="16" customFormat="1" ht="13.15" customHeight="1" x14ac:dyDescent="0.15">
      <c r="B67" s="17"/>
      <c r="C67" s="16" t="s">
        <v>3</v>
      </c>
      <c r="P67" s="20"/>
      <c r="Q67" s="46"/>
    </row>
    <row r="68" spans="2:18" s="16" customFormat="1" ht="13.15" customHeight="1" x14ac:dyDescent="0.15">
      <c r="B68" s="17" t="s">
        <v>4</v>
      </c>
      <c r="C68" s="16" t="s">
        <v>5</v>
      </c>
      <c r="P68" s="20" t="s">
        <v>1</v>
      </c>
      <c r="Q68" s="34">
        <f>Q85</f>
        <v>2264</v>
      </c>
    </row>
    <row r="69" spans="2:18" s="16" customFormat="1" ht="13.15" customHeight="1" x14ac:dyDescent="0.15">
      <c r="B69" s="17" t="s">
        <v>6</v>
      </c>
      <c r="C69" s="16" t="s">
        <v>7</v>
      </c>
      <c r="P69" s="20" t="s">
        <v>1</v>
      </c>
      <c r="Q69" s="34">
        <f>Q94</f>
        <v>679.19999999999993</v>
      </c>
    </row>
    <row r="70" spans="2:18" s="16" customFormat="1" ht="13.15" customHeight="1" x14ac:dyDescent="0.15">
      <c r="B70" s="17"/>
      <c r="P70" s="20"/>
    </row>
    <row r="71" spans="2:18" s="16" customFormat="1" ht="13.15" customHeight="1" x14ac:dyDescent="0.15">
      <c r="B71" s="15" t="s">
        <v>53</v>
      </c>
      <c r="P71" s="20"/>
    </row>
    <row r="72" spans="2:18" s="16" customFormat="1" ht="13.15" customHeight="1" x14ac:dyDescent="0.15">
      <c r="B72" s="15"/>
      <c r="P72" s="20"/>
    </row>
    <row r="73" spans="2:18" s="16" customFormat="1" ht="13.15" customHeight="1" x14ac:dyDescent="0.15">
      <c r="B73" s="15"/>
      <c r="P73" s="20"/>
    </row>
    <row r="74" spans="2:18" s="16" customFormat="1" ht="13.15" customHeight="1" x14ac:dyDescent="0.15">
      <c r="B74" s="17"/>
      <c r="P74" s="20"/>
      <c r="R74" s="19"/>
    </row>
    <row r="75" spans="2:18" s="16" customFormat="1" ht="13.15" customHeight="1" x14ac:dyDescent="0.15">
      <c r="B75" s="17"/>
      <c r="P75" s="20"/>
      <c r="R75" s="19"/>
    </row>
    <row r="76" spans="2:18" s="16" customFormat="1" ht="13.15" customHeight="1" x14ac:dyDescent="0.15">
      <c r="B76" s="17" t="s">
        <v>69</v>
      </c>
      <c r="C76" s="16" t="s">
        <v>54</v>
      </c>
      <c r="F76" s="16" t="s">
        <v>55</v>
      </c>
      <c r="P76" s="20"/>
      <c r="R76" s="19"/>
    </row>
    <row r="77" spans="2:18" s="16" customFormat="1" ht="13.15" customHeight="1" x14ac:dyDescent="0.15">
      <c r="B77" s="17"/>
      <c r="C77" s="16" t="s">
        <v>56</v>
      </c>
      <c r="J77" s="16" t="s">
        <v>57</v>
      </c>
      <c r="P77" s="20"/>
      <c r="Q77" s="37">
        <f>(Q78*Q79/1000)</f>
        <v>24000</v>
      </c>
      <c r="R77" s="19"/>
    </row>
    <row r="78" spans="2:18" s="16" customFormat="1" ht="13.15" customHeight="1" x14ac:dyDescent="0.15">
      <c r="B78" s="17"/>
      <c r="C78" s="17" t="s">
        <v>58</v>
      </c>
      <c r="P78" s="20"/>
      <c r="Q78" s="38">
        <v>3000</v>
      </c>
    </row>
    <row r="79" spans="2:18" s="16" customFormat="1" ht="13.15" customHeight="1" x14ac:dyDescent="0.15">
      <c r="B79" s="17"/>
      <c r="C79" s="17" t="s">
        <v>59</v>
      </c>
      <c r="P79" s="20"/>
      <c r="Q79" s="38">
        <v>8000</v>
      </c>
      <c r="R79" s="19"/>
    </row>
    <row r="80" spans="2:18" s="16" customFormat="1" ht="13.15" customHeight="1" x14ac:dyDescent="0.15">
      <c r="B80" s="17"/>
      <c r="P80" s="20"/>
    </row>
    <row r="81" spans="2:18" s="16" customFormat="1" ht="13.15" customHeight="1" x14ac:dyDescent="0.15">
      <c r="B81" s="15" t="s">
        <v>8</v>
      </c>
      <c r="P81" s="20"/>
    </row>
    <row r="82" spans="2:18" s="16" customFormat="1" ht="13.15" customHeight="1" x14ac:dyDescent="0.15">
      <c r="B82" s="15"/>
      <c r="P82" s="20"/>
    </row>
    <row r="83" spans="2:18" s="16" customFormat="1" ht="13.15" customHeight="1" x14ac:dyDescent="0.15">
      <c r="B83" s="15"/>
      <c r="P83" s="20"/>
    </row>
    <row r="84" spans="2:18" s="16" customFormat="1" ht="13.15" customHeight="1" x14ac:dyDescent="0.15">
      <c r="B84" s="15"/>
      <c r="P84" s="20"/>
    </row>
    <row r="85" spans="2:18" s="16" customFormat="1" ht="13.15" customHeight="1" x14ac:dyDescent="0.15">
      <c r="B85" s="17"/>
      <c r="C85" s="16" t="s">
        <v>63</v>
      </c>
      <c r="F85" s="16" t="s">
        <v>1</v>
      </c>
      <c r="P85" s="20"/>
      <c r="Q85" s="34">
        <f>(Q86*Q89)</f>
        <v>2264</v>
      </c>
    </row>
    <row r="86" spans="2:18" s="16" customFormat="1" ht="13.15" customHeight="1" x14ac:dyDescent="0.15">
      <c r="B86" s="17"/>
      <c r="C86" s="16" t="s">
        <v>70</v>
      </c>
      <c r="P86" s="20"/>
      <c r="Q86" s="34">
        <f>(Q77/Q88)</f>
        <v>4000</v>
      </c>
      <c r="R86" s="19"/>
    </row>
    <row r="87" spans="2:18" s="16" customFormat="1" ht="13.15" customHeight="1" x14ac:dyDescent="0.15">
      <c r="B87" s="17" t="s">
        <v>64</v>
      </c>
      <c r="C87" s="16" t="s">
        <v>65</v>
      </c>
      <c r="G87" s="16" t="s">
        <v>55</v>
      </c>
      <c r="H87" s="42"/>
      <c r="P87" s="33"/>
    </row>
    <row r="88" spans="2:18" s="16" customFormat="1" ht="13.15" customHeight="1" x14ac:dyDescent="0.15">
      <c r="B88" s="17" t="s">
        <v>60</v>
      </c>
      <c r="C88" s="16" t="s">
        <v>61</v>
      </c>
      <c r="N88" s="20"/>
      <c r="P88" s="20"/>
      <c r="Q88" s="36">
        <v>6</v>
      </c>
      <c r="R88" s="19"/>
    </row>
    <row r="89" spans="2:18" s="16" customFormat="1" ht="13.15" customHeight="1" x14ac:dyDescent="0.15">
      <c r="B89" s="17" t="s">
        <v>62</v>
      </c>
      <c r="C89" s="16" t="s">
        <v>21</v>
      </c>
      <c r="F89" s="16" t="s">
        <v>22</v>
      </c>
      <c r="N89" s="20"/>
      <c r="P89" s="20"/>
      <c r="Q89" s="39">
        <v>0.56599999999999995</v>
      </c>
      <c r="R89" s="19"/>
    </row>
    <row r="90" spans="2:18" s="16" customFormat="1" ht="13.15" customHeight="1" x14ac:dyDescent="0.15">
      <c r="B90" s="17"/>
      <c r="C90" s="20" t="s">
        <v>79</v>
      </c>
      <c r="D90" s="89"/>
      <c r="E90" s="95"/>
      <c r="F90" s="95"/>
      <c r="G90" s="95"/>
      <c r="H90" s="95"/>
      <c r="I90" s="96"/>
      <c r="P90" s="20"/>
    </row>
    <row r="91" spans="2:18" s="16" customFormat="1" ht="13.15" customHeight="1" x14ac:dyDescent="0.15">
      <c r="B91" s="17"/>
      <c r="D91" s="41" t="s">
        <v>115</v>
      </c>
      <c r="P91" s="20"/>
    </row>
    <row r="92" spans="2:18" s="16" customFormat="1" ht="13.15" customHeight="1" x14ac:dyDescent="0.15">
      <c r="B92" s="17"/>
      <c r="D92" s="41"/>
      <c r="P92" s="20"/>
    </row>
    <row r="93" spans="2:18" s="16" customFormat="1" ht="13.15" customHeight="1" x14ac:dyDescent="0.15">
      <c r="B93" s="15" t="s">
        <v>38</v>
      </c>
      <c r="P93" s="20"/>
    </row>
    <row r="94" spans="2:18" s="16" customFormat="1" ht="13.15" customHeight="1" x14ac:dyDescent="0.15">
      <c r="B94" s="17"/>
      <c r="C94" s="16" t="s">
        <v>71</v>
      </c>
      <c r="F94" s="16" t="s">
        <v>1</v>
      </c>
      <c r="P94" s="20"/>
      <c r="Q94" s="34">
        <f>(Q99*Q107)</f>
        <v>679.19999999999993</v>
      </c>
    </row>
    <row r="95" spans="2:18" s="16" customFormat="1" ht="13.15" customHeight="1" x14ac:dyDescent="0.15">
      <c r="B95" s="17"/>
      <c r="P95" s="20"/>
      <c r="Q95" s="20"/>
    </row>
    <row r="96" spans="2:18" s="16" customFormat="1" ht="13.15" customHeight="1" x14ac:dyDescent="0.15">
      <c r="B96" s="17"/>
      <c r="P96" s="20"/>
      <c r="Q96" s="20"/>
    </row>
    <row r="97" spans="2:18" s="16" customFormat="1" ht="13.15" customHeight="1" x14ac:dyDescent="0.15">
      <c r="R97" s="19"/>
    </row>
    <row r="98" spans="2:18" s="16" customFormat="1" ht="13.15" customHeight="1" x14ac:dyDescent="0.15"/>
    <row r="99" spans="2:18" s="16" customFormat="1" ht="13.15" customHeight="1" x14ac:dyDescent="0.15">
      <c r="B99" s="17" t="s">
        <v>67</v>
      </c>
      <c r="C99" s="16" t="s">
        <v>68</v>
      </c>
      <c r="G99" s="16" t="s">
        <v>55</v>
      </c>
      <c r="P99" s="33"/>
      <c r="Q99" s="34">
        <f>Q105*Q79/1000</f>
        <v>1200</v>
      </c>
    </row>
    <row r="100" spans="2:18" s="16" customFormat="1" ht="13.15" customHeight="1" x14ac:dyDescent="0.15">
      <c r="B100" s="17"/>
    </row>
    <row r="101" spans="2:18" s="16" customFormat="1" ht="13.15" customHeight="1" x14ac:dyDescent="0.15">
      <c r="B101" s="17"/>
      <c r="C101" s="30" t="s">
        <v>72</v>
      </c>
      <c r="P101" s="33"/>
    </row>
    <row r="102" spans="2:18" s="16" customFormat="1" ht="13.15" customHeight="1" x14ac:dyDescent="0.15">
      <c r="B102" s="17"/>
      <c r="C102" s="16" t="s">
        <v>116</v>
      </c>
      <c r="P102" s="33"/>
      <c r="Q102" s="35">
        <v>100</v>
      </c>
    </row>
    <row r="103" spans="2:18" s="16" customFormat="1" ht="13.15" customHeight="1" x14ac:dyDescent="0.15">
      <c r="B103" s="17"/>
      <c r="C103" s="16" t="s">
        <v>98</v>
      </c>
      <c r="P103" s="33"/>
      <c r="Q103" s="35">
        <v>20</v>
      </c>
    </row>
    <row r="104" spans="2:18" s="16" customFormat="1" ht="13.15" customHeight="1" x14ac:dyDescent="0.15">
      <c r="B104" s="17"/>
      <c r="C104" s="16" t="s">
        <v>99</v>
      </c>
      <c r="P104" s="33"/>
      <c r="Q104" s="35">
        <v>30</v>
      </c>
    </row>
    <row r="105" spans="2:18" s="16" customFormat="1" ht="13.15" customHeight="1" x14ac:dyDescent="0.15">
      <c r="B105" s="17"/>
      <c r="C105" s="30" t="s">
        <v>100</v>
      </c>
      <c r="P105" s="33"/>
      <c r="Q105" s="34">
        <f>SUM(Q102:Q104)</f>
        <v>150</v>
      </c>
    </row>
    <row r="106" spans="2:18" ht="13.15" customHeight="1" x14ac:dyDescent="0.15">
      <c r="C106" s="16" t="s">
        <v>113</v>
      </c>
      <c r="D106" s="16"/>
      <c r="E106" s="16"/>
      <c r="F106" s="16"/>
      <c r="G106" s="16"/>
      <c r="H106" s="16"/>
      <c r="I106" s="16"/>
      <c r="J106" s="16"/>
      <c r="K106" s="16"/>
      <c r="L106" s="16"/>
      <c r="M106" s="16"/>
      <c r="N106" s="16"/>
      <c r="O106" s="16"/>
      <c r="P106" s="33"/>
      <c r="Q106" s="36">
        <v>3</v>
      </c>
    </row>
    <row r="107" spans="2:18" s="16" customFormat="1" ht="13.15" customHeight="1" x14ac:dyDescent="0.15">
      <c r="B107" s="17" t="s">
        <v>62</v>
      </c>
      <c r="C107" s="16" t="s">
        <v>21</v>
      </c>
      <c r="F107" s="16" t="s">
        <v>22</v>
      </c>
      <c r="N107" s="20"/>
      <c r="P107" s="20"/>
      <c r="Q107" s="39">
        <v>0.56599999999999995</v>
      </c>
      <c r="R107" s="19"/>
    </row>
    <row r="108" spans="2:18" s="16" customFormat="1" ht="13.15" customHeight="1" x14ac:dyDescent="0.15">
      <c r="B108" s="17"/>
      <c r="C108" s="20" t="s">
        <v>79</v>
      </c>
      <c r="D108" s="89"/>
      <c r="E108" s="95"/>
      <c r="F108" s="95"/>
      <c r="G108" s="95"/>
      <c r="H108" s="95"/>
      <c r="I108" s="96"/>
      <c r="P108" s="20"/>
    </row>
    <row r="109" spans="2:18" s="16" customFormat="1" ht="13.15" customHeight="1" x14ac:dyDescent="0.15">
      <c r="B109" s="31"/>
      <c r="C109" s="27"/>
      <c r="D109" s="41" t="s">
        <v>115</v>
      </c>
      <c r="E109" s="27"/>
      <c r="F109" s="27"/>
      <c r="G109" s="27"/>
      <c r="H109" s="27"/>
      <c r="I109" s="27"/>
      <c r="P109" s="28"/>
      <c r="Q109" s="27"/>
    </row>
    <row r="110" spans="2:18" s="16" customFormat="1" ht="13.15" customHeight="1" x14ac:dyDescent="0.15">
      <c r="B110" s="31"/>
      <c r="C110" s="27"/>
      <c r="D110" s="41"/>
      <c r="E110" s="27"/>
      <c r="F110" s="27"/>
      <c r="G110" s="27"/>
      <c r="H110" s="27"/>
      <c r="I110" s="27"/>
      <c r="P110" s="28"/>
      <c r="Q110" s="27"/>
    </row>
    <row r="111" spans="2:18" s="16" customFormat="1" ht="13.15" customHeight="1" x14ac:dyDescent="0.15">
      <c r="B111" s="32" t="s">
        <v>112</v>
      </c>
      <c r="C111" s="27"/>
      <c r="D111" s="27"/>
      <c r="E111" s="27"/>
      <c r="F111" s="27"/>
      <c r="G111" s="27"/>
      <c r="H111" s="27"/>
      <c r="I111" s="27"/>
      <c r="J111" s="27"/>
      <c r="K111" s="27"/>
      <c r="L111" s="27"/>
      <c r="M111" s="27"/>
      <c r="N111" s="27"/>
      <c r="O111" s="27"/>
      <c r="P111" s="28"/>
      <c r="Q111" s="27"/>
    </row>
    <row r="112" spans="2:18" ht="13.15" customHeight="1" x14ac:dyDescent="0.15">
      <c r="B112" s="15" t="s">
        <v>97</v>
      </c>
      <c r="C112" s="16"/>
      <c r="D112" s="16"/>
      <c r="E112" s="16"/>
      <c r="F112" s="16"/>
      <c r="G112" s="16"/>
      <c r="H112" s="16"/>
      <c r="I112" s="16"/>
      <c r="J112" s="16"/>
      <c r="K112" s="16"/>
      <c r="L112" s="84">
        <f>ROUNDDOWN((Q11+Q66),0)</f>
        <v>49754</v>
      </c>
      <c r="M112" s="85"/>
      <c r="N112" s="16" t="s">
        <v>117</v>
      </c>
      <c r="O112" s="16"/>
      <c r="P112" s="43" t="s">
        <v>118</v>
      </c>
    </row>
  </sheetData>
  <mergeCells count="15">
    <mergeCell ref="B4:D4"/>
    <mergeCell ref="E4:N4"/>
    <mergeCell ref="B5:C6"/>
    <mergeCell ref="E5:N5"/>
    <mergeCell ref="D90:I90"/>
    <mergeCell ref="B7:D7"/>
    <mergeCell ref="E7:N7"/>
    <mergeCell ref="L112:M112"/>
    <mergeCell ref="I6:K6"/>
    <mergeCell ref="E6:G6"/>
    <mergeCell ref="D31:I31"/>
    <mergeCell ref="D42:I42"/>
    <mergeCell ref="D52:I52"/>
    <mergeCell ref="D59:I59"/>
    <mergeCell ref="D108:I108"/>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240E-F859-4E90-97EC-87F642954490}">
  <dimension ref="B2:R112"/>
  <sheetViews>
    <sheetView tabSelected="1" view="pageBreakPreview" topLeftCell="A2" zoomScaleNormal="100" zoomScaleSheetLayoutView="100" workbookViewId="0">
      <selection activeCell="B2" sqref="B2"/>
    </sheetView>
  </sheetViews>
  <sheetFormatPr defaultRowHeight="13.15" customHeight="1" x14ac:dyDescent="0.15"/>
  <cols>
    <col min="1" max="1" width="3" customWidth="1"/>
    <col min="2" max="2" width="5.75" customWidth="1"/>
    <col min="17" max="17" width="14.25" customWidth="1"/>
    <col min="18" max="18" width="2.375" customWidth="1"/>
    <col min="19" max="19" width="13.75" customWidth="1"/>
    <col min="20" max="20" width="56" customWidth="1"/>
  </cols>
  <sheetData>
    <row r="2" spans="2:17" s="9" customFormat="1" ht="13.15" customHeight="1" x14ac:dyDescent="0.15">
      <c r="B2" s="4" t="s">
        <v>139</v>
      </c>
    </row>
    <row r="3" spans="2:17" s="9" customFormat="1" ht="13.15" customHeight="1" x14ac:dyDescent="0.15"/>
    <row r="4" spans="2:17" s="9" customFormat="1" ht="13.15" customHeight="1" x14ac:dyDescent="0.15">
      <c r="B4" s="97" t="s">
        <v>73</v>
      </c>
      <c r="C4" s="97"/>
      <c r="D4" s="97"/>
      <c r="E4" s="98"/>
      <c r="F4" s="99"/>
      <c r="G4" s="99"/>
      <c r="H4" s="99"/>
      <c r="I4" s="99"/>
      <c r="J4" s="99"/>
      <c r="K4" s="99"/>
      <c r="L4" s="99"/>
      <c r="M4" s="99"/>
      <c r="N4" s="99"/>
      <c r="P4" s="5"/>
      <c r="Q4" s="50" t="s">
        <v>107</v>
      </c>
    </row>
    <row r="5" spans="2:17" s="9" customFormat="1" ht="13.15" customHeight="1" x14ac:dyDescent="0.15">
      <c r="B5" s="100" t="s">
        <v>74</v>
      </c>
      <c r="C5" s="100"/>
      <c r="D5" s="10" t="s">
        <v>75</v>
      </c>
      <c r="E5" s="98"/>
      <c r="F5" s="98"/>
      <c r="G5" s="98"/>
      <c r="H5" s="98"/>
      <c r="I5" s="98"/>
      <c r="J5" s="98"/>
      <c r="K5" s="98"/>
      <c r="L5" s="98"/>
      <c r="M5" s="98"/>
      <c r="N5" s="98"/>
      <c r="P5" s="7"/>
      <c r="Q5" s="51" t="s">
        <v>108</v>
      </c>
    </row>
    <row r="6" spans="2:17" s="9" customFormat="1" ht="13.15" customHeight="1" x14ac:dyDescent="0.15">
      <c r="B6" s="100"/>
      <c r="C6" s="100"/>
      <c r="D6" s="10" t="s">
        <v>76</v>
      </c>
      <c r="E6" s="88"/>
      <c r="F6" s="86"/>
      <c r="G6" s="87"/>
      <c r="H6" s="11" t="s">
        <v>77</v>
      </c>
      <c r="I6" s="86"/>
      <c r="J6" s="86"/>
      <c r="K6" s="87"/>
      <c r="L6" s="12" t="s">
        <v>105</v>
      </c>
      <c r="M6" s="13"/>
      <c r="N6" s="14" t="s">
        <v>106</v>
      </c>
    </row>
    <row r="7" spans="2:17" s="9" customFormat="1" ht="13.15" customHeight="1" x14ac:dyDescent="0.15">
      <c r="B7" s="101" t="s">
        <v>78</v>
      </c>
      <c r="C7" s="101"/>
      <c r="D7" s="101"/>
      <c r="E7" s="102"/>
      <c r="F7" s="103"/>
      <c r="G7" s="103"/>
      <c r="H7" s="103"/>
      <c r="I7" s="103"/>
      <c r="J7" s="103"/>
      <c r="K7" s="103"/>
      <c r="L7" s="103"/>
      <c r="M7" s="103"/>
      <c r="N7" s="103"/>
    </row>
    <row r="8" spans="2:17" s="16" customFormat="1" ht="13.15" customHeight="1" x14ac:dyDescent="0.15">
      <c r="B8" s="17"/>
    </row>
    <row r="9" spans="2:17" s="16" customFormat="1" ht="13.15" customHeight="1" x14ac:dyDescent="0.15">
      <c r="B9" s="15" t="s">
        <v>96</v>
      </c>
    </row>
    <row r="10" spans="2:17" s="16" customFormat="1" ht="13.15" customHeight="1" x14ac:dyDescent="0.15">
      <c r="B10" s="15" t="s">
        <v>111</v>
      </c>
    </row>
    <row r="11" spans="2:17" s="16" customFormat="1" ht="13.15" customHeight="1" x14ac:dyDescent="0.15">
      <c r="B11" s="17" t="s">
        <v>2</v>
      </c>
      <c r="C11" s="16" t="s">
        <v>0</v>
      </c>
      <c r="P11" s="20" t="s">
        <v>1</v>
      </c>
      <c r="Q11" s="48" t="e">
        <f>ROUNDDOWN((Q17-Q55),0)</f>
        <v>#DIV/0!</v>
      </c>
    </row>
    <row r="12" spans="2:17" s="16" customFormat="1" ht="13.15" customHeight="1" x14ac:dyDescent="0.15">
      <c r="B12" s="17"/>
      <c r="C12" s="16" t="s">
        <v>3</v>
      </c>
      <c r="P12" s="20" t="s">
        <v>1</v>
      </c>
      <c r="Q12" s="34">
        <f>Q17</f>
        <v>0</v>
      </c>
    </row>
    <row r="13" spans="2:17" s="16" customFormat="1" ht="13.15" customHeight="1" x14ac:dyDescent="0.15">
      <c r="B13" s="17" t="s">
        <v>4</v>
      </c>
      <c r="C13" s="16" t="s">
        <v>5</v>
      </c>
      <c r="P13" s="20" t="s">
        <v>1</v>
      </c>
      <c r="Q13" s="34" t="e">
        <f>Q55</f>
        <v>#DIV/0!</v>
      </c>
    </row>
    <row r="14" spans="2:17" s="16" customFormat="1" ht="13.15" customHeight="1" x14ac:dyDescent="0.15">
      <c r="B14" s="17" t="s">
        <v>6</v>
      </c>
      <c r="C14" s="16" t="s">
        <v>7</v>
      </c>
    </row>
    <row r="15" spans="2:17" s="16" customFormat="1" ht="13.15" customHeight="1" x14ac:dyDescent="0.15">
      <c r="B15" s="17"/>
    </row>
    <row r="16" spans="2:17" s="16" customFormat="1" ht="13.15" customHeight="1" x14ac:dyDescent="0.15">
      <c r="B16" s="15" t="s">
        <v>8</v>
      </c>
    </row>
    <row r="17" spans="2:18" s="16" customFormat="1" ht="13.15" customHeight="1" x14ac:dyDescent="0.15">
      <c r="B17" s="17"/>
      <c r="C17" s="16" t="s">
        <v>9</v>
      </c>
      <c r="P17" s="20" t="s">
        <v>1</v>
      </c>
      <c r="Q17" s="34">
        <f>Q24+Q35+Q45</f>
        <v>0</v>
      </c>
    </row>
    <row r="18" spans="2:18" s="16" customFormat="1" ht="13.15" customHeight="1" x14ac:dyDescent="0.15">
      <c r="B18" s="17" t="s">
        <v>10</v>
      </c>
      <c r="C18" s="16" t="s">
        <v>11</v>
      </c>
    </row>
    <row r="19" spans="2:18" s="16" customFormat="1" ht="13.15" customHeight="1" x14ac:dyDescent="0.15">
      <c r="B19" s="17" t="s">
        <v>12</v>
      </c>
      <c r="C19" s="16" t="s">
        <v>13</v>
      </c>
    </row>
    <row r="20" spans="2:18" s="16" customFormat="1" ht="13.15" customHeight="1" x14ac:dyDescent="0.15">
      <c r="B20" s="17"/>
      <c r="C20" s="19" t="s">
        <v>110</v>
      </c>
      <c r="R20" s="19"/>
    </row>
    <row r="21" spans="2:18" s="16" customFormat="1" ht="13.15" customHeight="1" x14ac:dyDescent="0.15">
      <c r="B21" s="17" t="s">
        <v>14</v>
      </c>
      <c r="C21" s="16" t="s">
        <v>15</v>
      </c>
    </row>
    <row r="22" spans="2:18" s="16" customFormat="1" ht="13.15" customHeight="1" x14ac:dyDescent="0.15">
      <c r="B22" s="17"/>
      <c r="C22" s="19" t="s">
        <v>110</v>
      </c>
      <c r="R22" s="19"/>
    </row>
    <row r="23" spans="2:18" s="16" customFormat="1" ht="13.15" customHeight="1" x14ac:dyDescent="0.15">
      <c r="B23" s="17"/>
      <c r="R23" s="19"/>
    </row>
    <row r="24" spans="2:18" s="16" customFormat="1" ht="13.15" customHeight="1" x14ac:dyDescent="0.15">
      <c r="B24" s="17"/>
      <c r="C24" s="16" t="s">
        <v>19</v>
      </c>
      <c r="P24" s="20" t="s">
        <v>123</v>
      </c>
      <c r="Q24" s="34">
        <f>Q25*Q30</f>
        <v>0</v>
      </c>
    </row>
    <row r="25" spans="2:18" s="16" customFormat="1" ht="13.15" customHeight="1" x14ac:dyDescent="0.15">
      <c r="B25" s="17" t="s">
        <v>16</v>
      </c>
      <c r="C25" s="16" t="s">
        <v>17</v>
      </c>
      <c r="P25" s="20" t="s">
        <v>18</v>
      </c>
      <c r="Q25" s="34">
        <f>(Q27-Q28)*Q29/1000</f>
        <v>0</v>
      </c>
    </row>
    <row r="26" spans="2:18" s="16" customFormat="1" ht="13.15" customHeight="1" x14ac:dyDescent="0.15">
      <c r="B26" s="17"/>
      <c r="C26" s="16" t="s">
        <v>23</v>
      </c>
    </row>
    <row r="27" spans="2:18" s="16" customFormat="1" ht="13.15" customHeight="1" x14ac:dyDescent="0.15">
      <c r="B27" s="17"/>
      <c r="P27" s="20" t="s">
        <v>49</v>
      </c>
      <c r="Q27" s="36"/>
    </row>
    <row r="28" spans="2:18" s="16" customFormat="1" ht="13.15" customHeight="1" x14ac:dyDescent="0.15">
      <c r="P28" s="20" t="s">
        <v>50</v>
      </c>
      <c r="Q28" s="36"/>
    </row>
    <row r="29" spans="2:18" s="16" customFormat="1" ht="13.15" customHeight="1" x14ac:dyDescent="0.15">
      <c r="P29" s="21" t="s">
        <v>51</v>
      </c>
      <c r="Q29" s="35"/>
    </row>
    <row r="30" spans="2:18" s="16" customFormat="1" ht="13.15" customHeight="1" x14ac:dyDescent="0.15">
      <c r="B30" s="17" t="s">
        <v>20</v>
      </c>
      <c r="C30" s="16" t="s">
        <v>21</v>
      </c>
      <c r="P30" s="20" t="s">
        <v>22</v>
      </c>
      <c r="Q30" s="39"/>
    </row>
    <row r="31" spans="2:18" s="16" customFormat="1" ht="13.15" customHeight="1" x14ac:dyDescent="0.15">
      <c r="B31" s="17"/>
      <c r="C31" s="20" t="s">
        <v>79</v>
      </c>
      <c r="D31" s="89"/>
      <c r="E31" s="95"/>
      <c r="F31" s="95"/>
      <c r="G31" s="96"/>
      <c r="P31" s="20"/>
    </row>
    <row r="32" spans="2:18" s="16" customFormat="1" ht="13.15" customHeight="1" x14ac:dyDescent="0.15">
      <c r="B32" s="17"/>
      <c r="C32" s="19" t="s">
        <v>114</v>
      </c>
      <c r="D32" s="40"/>
      <c r="E32" s="24"/>
      <c r="F32" s="24"/>
      <c r="G32" s="24"/>
      <c r="P32" s="20"/>
    </row>
    <row r="33" spans="2:17" s="16" customFormat="1" ht="13.15" customHeight="1" x14ac:dyDescent="0.15">
      <c r="B33" s="17"/>
      <c r="P33" s="20"/>
      <c r="Q33" s="22"/>
    </row>
    <row r="34" spans="2:17" s="16" customFormat="1" ht="13.15" customHeight="1" x14ac:dyDescent="0.15">
      <c r="B34" s="15" t="s">
        <v>127</v>
      </c>
      <c r="P34" s="20"/>
      <c r="Q34" s="22"/>
    </row>
    <row r="35" spans="2:17" s="16" customFormat="1" ht="13.15" customHeight="1" x14ac:dyDescent="0.15">
      <c r="B35" s="17"/>
      <c r="C35" s="17" t="s">
        <v>24</v>
      </c>
      <c r="P35" s="20" t="s">
        <v>123</v>
      </c>
      <c r="Q35" s="18">
        <f>IF(Q36=0,0,(Q36/Q40*Q41))</f>
        <v>0</v>
      </c>
    </row>
    <row r="36" spans="2:17" s="16" customFormat="1" ht="13.15" customHeight="1" x14ac:dyDescent="0.15">
      <c r="B36" s="17" t="s">
        <v>25</v>
      </c>
      <c r="C36" s="16" t="s">
        <v>120</v>
      </c>
      <c r="P36" s="20" t="s">
        <v>26</v>
      </c>
      <c r="Q36" s="18">
        <f>(Q38*Q39/1000)</f>
        <v>0</v>
      </c>
    </row>
    <row r="37" spans="2:17" s="16" customFormat="1" ht="13.15" customHeight="1" x14ac:dyDescent="0.15">
      <c r="B37" s="17"/>
      <c r="C37" s="16" t="s">
        <v>36</v>
      </c>
    </row>
    <row r="38" spans="2:17" s="16" customFormat="1" ht="13.15" customHeight="1" x14ac:dyDescent="0.15">
      <c r="B38" s="17"/>
      <c r="P38" s="20" t="s">
        <v>52</v>
      </c>
      <c r="Q38" s="35"/>
    </row>
    <row r="39" spans="2:17" s="16" customFormat="1" ht="13.15" customHeight="1" x14ac:dyDescent="0.15">
      <c r="B39" s="17"/>
      <c r="P39" s="21" t="s">
        <v>51</v>
      </c>
      <c r="Q39" s="35"/>
    </row>
    <row r="40" spans="2:17" s="16" customFormat="1" ht="13.15" customHeight="1" x14ac:dyDescent="0.15">
      <c r="B40" s="17" t="s">
        <v>27</v>
      </c>
      <c r="C40" s="23" t="s">
        <v>28</v>
      </c>
      <c r="P40" s="20"/>
      <c r="Q40" s="39"/>
    </row>
    <row r="41" spans="2:17" s="16" customFormat="1" ht="13.15" customHeight="1" x14ac:dyDescent="0.15">
      <c r="B41" s="17" t="s">
        <v>29</v>
      </c>
      <c r="C41" s="16" t="s">
        <v>30</v>
      </c>
      <c r="P41" s="20" t="s">
        <v>31</v>
      </c>
      <c r="Q41" s="39"/>
    </row>
    <row r="42" spans="2:17" s="16" customFormat="1" ht="13.15" customHeight="1" x14ac:dyDescent="0.15">
      <c r="B42" s="17"/>
      <c r="C42" s="20" t="s">
        <v>79</v>
      </c>
      <c r="D42" s="89"/>
      <c r="E42" s="95"/>
      <c r="F42" s="95"/>
      <c r="G42" s="96"/>
      <c r="P42" s="20"/>
    </row>
    <row r="43" spans="2:17" s="16" customFormat="1" ht="13.15" customHeight="1" x14ac:dyDescent="0.15">
      <c r="B43" s="17"/>
      <c r="C43" s="20"/>
      <c r="D43" s="20"/>
      <c r="E43" s="24"/>
      <c r="F43" s="24"/>
      <c r="G43" s="24"/>
      <c r="P43" s="20"/>
    </row>
    <row r="44" spans="2:17" s="16" customFormat="1" ht="13.15" customHeight="1" x14ac:dyDescent="0.15">
      <c r="B44" s="15" t="s">
        <v>126</v>
      </c>
      <c r="C44" s="20"/>
      <c r="D44" s="20"/>
      <c r="E44" s="24"/>
      <c r="F44" s="24"/>
      <c r="G44" s="24"/>
      <c r="P44" s="20"/>
    </row>
    <row r="45" spans="2:17" s="16" customFormat="1" ht="13.15" customHeight="1" x14ac:dyDescent="0.15">
      <c r="B45" s="17"/>
      <c r="C45" s="17" t="s">
        <v>32</v>
      </c>
      <c r="P45" s="20" t="s">
        <v>1</v>
      </c>
      <c r="Q45" s="18">
        <f>IF(Q46=0,0,(Q46/Q50*Q51))</f>
        <v>0</v>
      </c>
    </row>
    <row r="46" spans="2:17" s="16" customFormat="1" ht="13.15" customHeight="1" x14ac:dyDescent="0.15">
      <c r="B46" s="17" t="s">
        <v>33</v>
      </c>
      <c r="C46" s="16" t="s">
        <v>121</v>
      </c>
      <c r="P46" s="20" t="s">
        <v>119</v>
      </c>
      <c r="Q46" s="34">
        <f>(Q48*Q49/1000)</f>
        <v>0</v>
      </c>
    </row>
    <row r="47" spans="2:17" s="16" customFormat="1" ht="13.15" customHeight="1" x14ac:dyDescent="0.15">
      <c r="B47" s="17"/>
      <c r="C47" s="16" t="s">
        <v>37</v>
      </c>
    </row>
    <row r="48" spans="2:17" s="16" customFormat="1" ht="13.15" customHeight="1" x14ac:dyDescent="0.15">
      <c r="B48" s="17"/>
      <c r="P48" s="20" t="s">
        <v>122</v>
      </c>
      <c r="Q48" s="36"/>
    </row>
    <row r="49" spans="2:17" s="16" customFormat="1" ht="13.15" customHeight="1" x14ac:dyDescent="0.15">
      <c r="P49" s="21" t="s">
        <v>51</v>
      </c>
      <c r="Q49" s="35"/>
    </row>
    <row r="50" spans="2:17" s="16" customFormat="1" ht="13.15" customHeight="1" x14ac:dyDescent="0.15">
      <c r="B50" s="17" t="s">
        <v>34</v>
      </c>
      <c r="C50" s="16" t="s">
        <v>28</v>
      </c>
      <c r="P50" s="21"/>
      <c r="Q50" s="39"/>
    </row>
    <row r="51" spans="2:17" s="16" customFormat="1" ht="13.15" customHeight="1" x14ac:dyDescent="0.15">
      <c r="B51" s="17" t="s">
        <v>35</v>
      </c>
      <c r="C51" s="16" t="s">
        <v>30</v>
      </c>
      <c r="P51" s="20" t="s">
        <v>31</v>
      </c>
      <c r="Q51" s="39"/>
    </row>
    <row r="52" spans="2:17" s="16" customFormat="1" ht="13.15" customHeight="1" x14ac:dyDescent="0.15">
      <c r="B52" s="17"/>
      <c r="C52" s="20" t="s">
        <v>79</v>
      </c>
      <c r="D52" s="89"/>
      <c r="E52" s="95"/>
      <c r="F52" s="95"/>
      <c r="G52" s="96"/>
      <c r="P52" s="20"/>
    </row>
    <row r="53" spans="2:17" s="16" customFormat="1" ht="13.15" customHeight="1" x14ac:dyDescent="0.15">
      <c r="B53" s="17"/>
      <c r="H53" s="25"/>
      <c r="I53" s="21"/>
      <c r="J53" s="26"/>
      <c r="K53" s="26"/>
      <c r="L53" s="26"/>
      <c r="M53" s="26"/>
      <c r="P53" s="20"/>
    </row>
    <row r="54" spans="2:17" s="16" customFormat="1" ht="13.15" customHeight="1" x14ac:dyDescent="0.15">
      <c r="B54" s="15" t="s">
        <v>38</v>
      </c>
      <c r="P54" s="20"/>
    </row>
    <row r="55" spans="2:17" s="16" customFormat="1" ht="13.15" customHeight="1" x14ac:dyDescent="0.15">
      <c r="B55" s="17"/>
      <c r="C55" s="16" t="s">
        <v>48</v>
      </c>
      <c r="P55" s="20" t="s">
        <v>1</v>
      </c>
      <c r="Q55" s="34" t="e">
        <f>(Q25*3600/Q56/Q57*Q58)</f>
        <v>#DIV/0!</v>
      </c>
    </row>
    <row r="56" spans="2:17" s="16" customFormat="1" ht="13.15" customHeight="1" x14ac:dyDescent="0.15">
      <c r="B56" s="17" t="s">
        <v>39</v>
      </c>
      <c r="C56" s="16" t="s">
        <v>40</v>
      </c>
      <c r="N56" s="27"/>
      <c r="O56" s="27"/>
      <c r="P56" s="20" t="s">
        <v>1</v>
      </c>
      <c r="Q56" s="39"/>
    </row>
    <row r="57" spans="2:17" s="16" customFormat="1" ht="13.15" customHeight="1" x14ac:dyDescent="0.15">
      <c r="B57" s="17" t="s">
        <v>41</v>
      </c>
      <c r="C57" s="16" t="s">
        <v>42</v>
      </c>
      <c r="G57" s="16" t="s">
        <v>46</v>
      </c>
      <c r="P57" s="20" t="s">
        <v>45</v>
      </c>
      <c r="Q57" s="35"/>
    </row>
    <row r="58" spans="2:17" s="16" customFormat="1" ht="13.15" customHeight="1" x14ac:dyDescent="0.15">
      <c r="B58" s="17" t="s">
        <v>43</v>
      </c>
      <c r="C58" s="16" t="s">
        <v>44</v>
      </c>
      <c r="P58" s="20" t="s">
        <v>47</v>
      </c>
      <c r="Q58" s="39"/>
    </row>
    <row r="59" spans="2:17" s="16" customFormat="1" ht="13.15" customHeight="1" x14ac:dyDescent="0.15">
      <c r="B59" s="17"/>
      <c r="C59" s="20" t="s">
        <v>79</v>
      </c>
      <c r="D59" s="89"/>
      <c r="E59" s="95"/>
      <c r="F59" s="95"/>
      <c r="G59" s="96"/>
      <c r="P59" s="20"/>
    </row>
    <row r="60" spans="2:17" s="16" customFormat="1" ht="13.15" customHeight="1" x14ac:dyDescent="0.15">
      <c r="B60" s="17"/>
      <c r="I60" s="20"/>
      <c r="K60" s="24"/>
      <c r="L60" s="24"/>
      <c r="M60" s="24"/>
      <c r="P60" s="20"/>
    </row>
    <row r="61" spans="2:17" s="16" customFormat="1" ht="13.15" customHeight="1" x14ac:dyDescent="0.15">
      <c r="B61" s="17"/>
      <c r="P61" s="20"/>
    </row>
    <row r="62" spans="2:17" s="16" customFormat="1" ht="13.15" customHeight="1" x14ac:dyDescent="0.15">
      <c r="B62" s="17" t="s">
        <v>66</v>
      </c>
      <c r="P62" s="20" t="s">
        <v>22</v>
      </c>
      <c r="Q62" s="47" t="e">
        <f>ROUND((Q55/Q25),3)</f>
        <v>#DIV/0!</v>
      </c>
    </row>
    <row r="63" spans="2:17" s="16" customFormat="1" ht="13.15" customHeight="1" x14ac:dyDescent="0.15">
      <c r="B63" s="17"/>
      <c r="P63" s="20"/>
      <c r="Q63" s="44"/>
    </row>
    <row r="64" spans="2:17" s="16" customFormat="1" ht="13.15" customHeight="1" x14ac:dyDescent="0.15">
      <c r="B64" s="15" t="s">
        <v>109</v>
      </c>
      <c r="P64" s="20"/>
      <c r="Q64" s="44"/>
    </row>
    <row r="65" spans="2:18" s="16" customFormat="1" ht="13.15" customHeight="1" x14ac:dyDescent="0.15">
      <c r="B65" s="15" t="s">
        <v>111</v>
      </c>
      <c r="J65" s="21"/>
      <c r="K65" s="29"/>
      <c r="L65" s="29"/>
      <c r="M65" s="29"/>
      <c r="N65" s="29"/>
      <c r="O65" s="29"/>
      <c r="P65" s="21"/>
      <c r="Q65" s="45"/>
    </row>
    <row r="66" spans="2:18" s="16" customFormat="1" ht="13.15" customHeight="1" x14ac:dyDescent="0.15">
      <c r="B66" s="17" t="s">
        <v>2</v>
      </c>
      <c r="C66" s="16" t="s">
        <v>0</v>
      </c>
      <c r="P66" s="20" t="s">
        <v>1</v>
      </c>
      <c r="Q66" s="49" t="e">
        <f>ROUNDDOWN((Q85-Q94),0)</f>
        <v>#DIV/0!</v>
      </c>
    </row>
    <row r="67" spans="2:18" s="16" customFormat="1" ht="13.15" customHeight="1" x14ac:dyDescent="0.15">
      <c r="B67" s="17"/>
      <c r="C67" s="16" t="s">
        <v>3</v>
      </c>
      <c r="P67" s="20"/>
      <c r="Q67" s="46"/>
    </row>
    <row r="68" spans="2:18" s="16" customFormat="1" ht="13.15" customHeight="1" x14ac:dyDescent="0.15">
      <c r="B68" s="17" t="s">
        <v>4</v>
      </c>
      <c r="C68" s="16" t="s">
        <v>5</v>
      </c>
      <c r="P68" s="20" t="s">
        <v>1</v>
      </c>
      <c r="Q68" s="34" t="e">
        <f>Q85</f>
        <v>#DIV/0!</v>
      </c>
    </row>
    <row r="69" spans="2:18" s="16" customFormat="1" ht="13.15" customHeight="1" x14ac:dyDescent="0.15">
      <c r="B69" s="17" t="s">
        <v>6</v>
      </c>
      <c r="C69" s="16" t="s">
        <v>7</v>
      </c>
      <c r="P69" s="20" t="s">
        <v>1</v>
      </c>
      <c r="Q69" s="34">
        <f>Q94</f>
        <v>0</v>
      </c>
    </row>
    <row r="70" spans="2:18" s="16" customFormat="1" ht="13.15" customHeight="1" x14ac:dyDescent="0.15">
      <c r="B70" s="17"/>
      <c r="P70" s="20"/>
    </row>
    <row r="71" spans="2:18" s="16" customFormat="1" ht="13.15" customHeight="1" x14ac:dyDescent="0.15">
      <c r="B71" s="15" t="s">
        <v>53</v>
      </c>
      <c r="P71" s="20"/>
    </row>
    <row r="72" spans="2:18" s="16" customFormat="1" ht="13.15" customHeight="1" x14ac:dyDescent="0.15">
      <c r="B72" s="15"/>
      <c r="P72" s="20"/>
    </row>
    <row r="73" spans="2:18" s="16" customFormat="1" ht="13.15" customHeight="1" x14ac:dyDescent="0.15">
      <c r="B73" s="15"/>
      <c r="P73" s="20"/>
    </row>
    <row r="74" spans="2:18" s="16" customFormat="1" ht="13.15" customHeight="1" x14ac:dyDescent="0.15">
      <c r="B74" s="17"/>
      <c r="P74" s="20"/>
      <c r="R74" s="19"/>
    </row>
    <row r="75" spans="2:18" s="16" customFormat="1" ht="13.15" customHeight="1" x14ac:dyDescent="0.15">
      <c r="B75" s="17"/>
      <c r="P75" s="20"/>
      <c r="R75" s="19"/>
    </row>
    <row r="76" spans="2:18" s="16" customFormat="1" ht="13.15" customHeight="1" x14ac:dyDescent="0.15">
      <c r="B76" s="17" t="s">
        <v>69</v>
      </c>
      <c r="C76" s="16" t="s">
        <v>54</v>
      </c>
      <c r="F76" s="16" t="s">
        <v>55</v>
      </c>
      <c r="P76" s="20"/>
      <c r="R76" s="19"/>
    </row>
    <row r="77" spans="2:18" s="16" customFormat="1" ht="13.15" customHeight="1" x14ac:dyDescent="0.15">
      <c r="B77" s="17"/>
      <c r="C77" s="16" t="s">
        <v>56</v>
      </c>
      <c r="J77" s="16" t="s">
        <v>57</v>
      </c>
      <c r="P77" s="20"/>
      <c r="Q77" s="37">
        <f>(Q78*Q79/1000)</f>
        <v>0</v>
      </c>
      <c r="R77" s="19"/>
    </row>
    <row r="78" spans="2:18" s="16" customFormat="1" ht="13.15" customHeight="1" x14ac:dyDescent="0.15">
      <c r="B78" s="17"/>
      <c r="C78" s="17" t="s">
        <v>58</v>
      </c>
      <c r="P78" s="20"/>
      <c r="Q78" s="38"/>
    </row>
    <row r="79" spans="2:18" s="16" customFormat="1" ht="13.15" customHeight="1" x14ac:dyDescent="0.15">
      <c r="B79" s="17"/>
      <c r="C79" s="17" t="s">
        <v>59</v>
      </c>
      <c r="P79" s="20"/>
      <c r="Q79" s="38"/>
      <c r="R79" s="19"/>
    </row>
    <row r="80" spans="2:18" s="16" customFormat="1" ht="13.15" customHeight="1" x14ac:dyDescent="0.15">
      <c r="B80" s="17"/>
      <c r="P80" s="20"/>
    </row>
    <row r="81" spans="2:18" s="16" customFormat="1" ht="13.15" customHeight="1" x14ac:dyDescent="0.15">
      <c r="B81" s="15" t="s">
        <v>8</v>
      </c>
      <c r="P81" s="20"/>
    </row>
    <row r="82" spans="2:18" s="16" customFormat="1" ht="13.15" customHeight="1" x14ac:dyDescent="0.15">
      <c r="B82" s="15"/>
      <c r="P82" s="20"/>
    </row>
    <row r="83" spans="2:18" s="16" customFormat="1" ht="13.15" customHeight="1" x14ac:dyDescent="0.15">
      <c r="B83" s="15"/>
      <c r="P83" s="20"/>
    </row>
    <row r="84" spans="2:18" s="16" customFormat="1" ht="13.15" customHeight="1" x14ac:dyDescent="0.15">
      <c r="B84" s="15"/>
      <c r="P84" s="20"/>
    </row>
    <row r="85" spans="2:18" s="16" customFormat="1" ht="13.15" customHeight="1" x14ac:dyDescent="0.15">
      <c r="B85" s="17"/>
      <c r="C85" s="16" t="s">
        <v>63</v>
      </c>
      <c r="F85" s="16" t="s">
        <v>1</v>
      </c>
      <c r="P85" s="20"/>
      <c r="Q85" s="34" t="e">
        <f>(Q86*Q89)</f>
        <v>#DIV/0!</v>
      </c>
    </row>
    <row r="86" spans="2:18" s="16" customFormat="1" ht="13.15" customHeight="1" x14ac:dyDescent="0.15">
      <c r="B86" s="17"/>
      <c r="C86" s="16" t="s">
        <v>70</v>
      </c>
      <c r="P86" s="20"/>
      <c r="Q86" s="34" t="e">
        <f>(Q77/Q88)</f>
        <v>#DIV/0!</v>
      </c>
      <c r="R86" s="19"/>
    </row>
    <row r="87" spans="2:18" s="16" customFormat="1" ht="13.15" customHeight="1" x14ac:dyDescent="0.15">
      <c r="B87" s="17" t="s">
        <v>64</v>
      </c>
      <c r="C87" s="16" t="s">
        <v>65</v>
      </c>
      <c r="G87" s="16" t="s">
        <v>55</v>
      </c>
      <c r="H87" s="42"/>
      <c r="P87" s="33"/>
    </row>
    <row r="88" spans="2:18" s="16" customFormat="1" ht="13.15" customHeight="1" x14ac:dyDescent="0.15">
      <c r="B88" s="17" t="s">
        <v>60</v>
      </c>
      <c r="C88" s="16" t="s">
        <v>61</v>
      </c>
      <c r="N88" s="20"/>
      <c r="P88" s="20"/>
      <c r="Q88" s="36"/>
      <c r="R88" s="19"/>
    </row>
    <row r="89" spans="2:18" s="16" customFormat="1" ht="13.15" customHeight="1" x14ac:dyDescent="0.15">
      <c r="B89" s="17" t="s">
        <v>62</v>
      </c>
      <c r="C89" s="16" t="s">
        <v>21</v>
      </c>
      <c r="F89" s="16" t="s">
        <v>22</v>
      </c>
      <c r="N89" s="20"/>
      <c r="P89" s="20"/>
      <c r="Q89" s="39"/>
      <c r="R89" s="19"/>
    </row>
    <row r="90" spans="2:18" s="16" customFormat="1" ht="13.15" customHeight="1" x14ac:dyDescent="0.15">
      <c r="B90" s="17"/>
      <c r="C90" s="20" t="s">
        <v>79</v>
      </c>
      <c r="D90" s="89"/>
      <c r="E90" s="95"/>
      <c r="F90" s="95"/>
      <c r="G90" s="95"/>
      <c r="H90" s="95"/>
      <c r="I90" s="96"/>
      <c r="P90" s="20"/>
    </row>
    <row r="91" spans="2:18" s="16" customFormat="1" ht="13.15" customHeight="1" x14ac:dyDescent="0.15">
      <c r="B91" s="17"/>
      <c r="D91" s="41" t="s">
        <v>115</v>
      </c>
      <c r="P91" s="20"/>
    </row>
    <row r="92" spans="2:18" s="16" customFormat="1" ht="13.15" customHeight="1" x14ac:dyDescent="0.15">
      <c r="B92" s="17"/>
      <c r="D92" s="41"/>
      <c r="P92" s="20"/>
    </row>
    <row r="93" spans="2:18" s="16" customFormat="1" ht="13.15" customHeight="1" x14ac:dyDescent="0.15">
      <c r="B93" s="15" t="s">
        <v>38</v>
      </c>
      <c r="P93" s="20"/>
    </row>
    <row r="94" spans="2:18" s="16" customFormat="1" ht="13.15" customHeight="1" x14ac:dyDescent="0.15">
      <c r="B94" s="17"/>
      <c r="C94" s="16" t="s">
        <v>71</v>
      </c>
      <c r="F94" s="16" t="s">
        <v>1</v>
      </c>
      <c r="P94" s="20"/>
      <c r="Q94" s="34">
        <f>(Q99*Q107)</f>
        <v>0</v>
      </c>
    </row>
    <row r="95" spans="2:18" s="16" customFormat="1" ht="13.15" customHeight="1" x14ac:dyDescent="0.15">
      <c r="B95" s="17"/>
      <c r="P95" s="20"/>
      <c r="Q95" s="20"/>
    </row>
    <row r="96" spans="2:18" s="16" customFormat="1" ht="13.15" customHeight="1" x14ac:dyDescent="0.15">
      <c r="B96" s="17"/>
      <c r="P96" s="20"/>
      <c r="Q96" s="20"/>
    </row>
    <row r="97" spans="2:18" s="16" customFormat="1" ht="13.15" customHeight="1" x14ac:dyDescent="0.15">
      <c r="R97" s="19"/>
    </row>
    <row r="98" spans="2:18" s="16" customFormat="1" ht="13.15" customHeight="1" x14ac:dyDescent="0.15"/>
    <row r="99" spans="2:18" s="16" customFormat="1" ht="13.15" customHeight="1" x14ac:dyDescent="0.15">
      <c r="B99" s="17" t="s">
        <v>67</v>
      </c>
      <c r="C99" s="16" t="s">
        <v>68</v>
      </c>
      <c r="G99" s="16" t="s">
        <v>55</v>
      </c>
      <c r="P99" s="33"/>
      <c r="Q99" s="34">
        <f>Q105*Q79/1000</f>
        <v>0</v>
      </c>
    </row>
    <row r="100" spans="2:18" s="16" customFormat="1" ht="13.15" customHeight="1" x14ac:dyDescent="0.15">
      <c r="B100" s="17"/>
    </row>
    <row r="101" spans="2:18" s="16" customFormat="1" ht="13.15" customHeight="1" x14ac:dyDescent="0.15">
      <c r="B101" s="17"/>
      <c r="C101" s="30" t="s">
        <v>72</v>
      </c>
      <c r="P101" s="33"/>
    </row>
    <row r="102" spans="2:18" s="16" customFormat="1" ht="13.15" customHeight="1" x14ac:dyDescent="0.15">
      <c r="B102" s="17"/>
      <c r="C102" s="16" t="s">
        <v>116</v>
      </c>
      <c r="P102" s="33"/>
      <c r="Q102" s="35"/>
    </row>
    <row r="103" spans="2:18" s="16" customFormat="1" ht="13.15" customHeight="1" x14ac:dyDescent="0.15">
      <c r="B103" s="17"/>
      <c r="C103" s="16" t="s">
        <v>98</v>
      </c>
      <c r="P103" s="33"/>
      <c r="Q103" s="35"/>
    </row>
    <row r="104" spans="2:18" s="16" customFormat="1" ht="13.15" customHeight="1" x14ac:dyDescent="0.15">
      <c r="B104" s="17"/>
      <c r="C104" s="16" t="s">
        <v>99</v>
      </c>
      <c r="P104" s="33"/>
      <c r="Q104" s="35"/>
    </row>
    <row r="105" spans="2:18" s="16" customFormat="1" ht="13.15" customHeight="1" x14ac:dyDescent="0.15">
      <c r="B105" s="17"/>
      <c r="C105" s="30" t="s">
        <v>100</v>
      </c>
      <c r="P105" s="33"/>
      <c r="Q105" s="34">
        <f>SUM(Q102:Q104)</f>
        <v>0</v>
      </c>
    </row>
    <row r="106" spans="2:18" ht="13.15" customHeight="1" x14ac:dyDescent="0.15">
      <c r="C106" s="16" t="s">
        <v>113</v>
      </c>
      <c r="D106" s="16"/>
      <c r="E106" s="16"/>
      <c r="F106" s="16"/>
      <c r="G106" s="16"/>
      <c r="H106" s="16"/>
      <c r="I106" s="16"/>
      <c r="J106" s="16"/>
      <c r="K106" s="16"/>
      <c r="L106" s="16"/>
      <c r="M106" s="16"/>
      <c r="N106" s="16"/>
      <c r="O106" s="16"/>
      <c r="P106" s="33"/>
      <c r="Q106" s="36"/>
    </row>
    <row r="107" spans="2:18" s="16" customFormat="1" ht="13.15" customHeight="1" x14ac:dyDescent="0.15">
      <c r="B107" s="17" t="s">
        <v>62</v>
      </c>
      <c r="C107" s="16" t="s">
        <v>21</v>
      </c>
      <c r="F107" s="16" t="s">
        <v>22</v>
      </c>
      <c r="N107" s="20"/>
      <c r="P107" s="20"/>
      <c r="Q107" s="39"/>
      <c r="R107" s="19"/>
    </row>
    <row r="108" spans="2:18" s="16" customFormat="1" ht="13.15" customHeight="1" x14ac:dyDescent="0.15">
      <c r="B108" s="17"/>
      <c r="C108" s="20" t="s">
        <v>79</v>
      </c>
      <c r="D108" s="89"/>
      <c r="E108" s="95"/>
      <c r="F108" s="95"/>
      <c r="G108" s="95"/>
      <c r="H108" s="95"/>
      <c r="I108" s="96"/>
      <c r="P108" s="20"/>
    </row>
    <row r="109" spans="2:18" s="16" customFormat="1" ht="13.15" customHeight="1" x14ac:dyDescent="0.15">
      <c r="B109" s="31"/>
      <c r="C109" s="27"/>
      <c r="D109" s="41" t="s">
        <v>115</v>
      </c>
      <c r="E109" s="27"/>
      <c r="F109" s="27"/>
      <c r="G109" s="27"/>
      <c r="H109" s="27"/>
      <c r="I109" s="27"/>
      <c r="P109" s="28"/>
      <c r="Q109" s="27"/>
    </row>
    <row r="110" spans="2:18" s="16" customFormat="1" ht="13.15" customHeight="1" x14ac:dyDescent="0.15">
      <c r="B110" s="31"/>
      <c r="C110" s="27"/>
      <c r="D110" s="41"/>
      <c r="E110" s="27"/>
      <c r="F110" s="27"/>
      <c r="G110" s="27"/>
      <c r="H110" s="27"/>
      <c r="I110" s="27"/>
      <c r="P110" s="28"/>
      <c r="Q110" s="27"/>
    </row>
    <row r="111" spans="2:18" s="16" customFormat="1" ht="13.15" customHeight="1" x14ac:dyDescent="0.15">
      <c r="B111" s="32" t="s">
        <v>112</v>
      </c>
      <c r="C111" s="27"/>
      <c r="D111" s="27"/>
      <c r="E111" s="27"/>
      <c r="F111" s="27"/>
      <c r="G111" s="27"/>
      <c r="H111" s="27"/>
      <c r="I111" s="27"/>
      <c r="J111" s="27"/>
      <c r="K111" s="27"/>
      <c r="L111" s="27"/>
      <c r="M111" s="27"/>
      <c r="N111" s="27"/>
      <c r="O111" s="27"/>
      <c r="P111" s="28"/>
      <c r="Q111" s="27"/>
    </row>
    <row r="112" spans="2:18" ht="13.15" customHeight="1" x14ac:dyDescent="0.15">
      <c r="B112" s="15" t="s">
        <v>97</v>
      </c>
      <c r="C112" s="16"/>
      <c r="D112" s="16"/>
      <c r="E112" s="16"/>
      <c r="F112" s="16"/>
      <c r="G112" s="16"/>
      <c r="H112" s="16"/>
      <c r="I112" s="16"/>
      <c r="J112" s="16"/>
      <c r="K112" s="16"/>
      <c r="L112" s="84" t="e">
        <f>ROUNDDOWN((Q11+Q66),0)</f>
        <v>#DIV/0!</v>
      </c>
      <c r="M112" s="85"/>
      <c r="N112" s="16" t="s">
        <v>117</v>
      </c>
      <c r="O112" s="16"/>
      <c r="P112" s="43" t="s">
        <v>118</v>
      </c>
    </row>
  </sheetData>
  <mergeCells count="15">
    <mergeCell ref="B4:D4"/>
    <mergeCell ref="E4:N4"/>
    <mergeCell ref="B5:C6"/>
    <mergeCell ref="E5:N5"/>
    <mergeCell ref="E6:G6"/>
    <mergeCell ref="I6:K6"/>
    <mergeCell ref="D90:I90"/>
    <mergeCell ref="D108:I108"/>
    <mergeCell ref="L112:M112"/>
    <mergeCell ref="B7:D7"/>
    <mergeCell ref="E7:N7"/>
    <mergeCell ref="D31:G31"/>
    <mergeCell ref="D42:G42"/>
    <mergeCell ref="D52:G52"/>
    <mergeCell ref="D59:G59"/>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6F4-3617-49A2-AA33-1166802A819D}">
  <sheetPr>
    <pageSetUpPr fitToPage="1"/>
  </sheetPr>
  <dimension ref="B1:I78"/>
  <sheetViews>
    <sheetView view="pageBreakPreview" zoomScaleNormal="100" zoomScaleSheetLayoutView="100" workbookViewId="0">
      <selection activeCell="C7" sqref="C7"/>
    </sheetView>
  </sheetViews>
  <sheetFormatPr defaultRowHeight="13.5" x14ac:dyDescent="0.15"/>
  <cols>
    <col min="1" max="1" width="3.875" customWidth="1"/>
  </cols>
  <sheetData>
    <row r="1" spans="2:9" x14ac:dyDescent="0.15">
      <c r="B1" t="s">
        <v>145</v>
      </c>
    </row>
    <row r="2" spans="2:9" x14ac:dyDescent="0.15">
      <c r="B2" t="s">
        <v>135</v>
      </c>
    </row>
    <row r="4" spans="2:9" x14ac:dyDescent="0.15">
      <c r="B4" t="s">
        <v>134</v>
      </c>
    </row>
    <row r="5" spans="2:9" x14ac:dyDescent="0.15">
      <c r="B5" t="s">
        <v>131</v>
      </c>
      <c r="E5" s="57">
        <v>44.8</v>
      </c>
      <c r="F5" s="55" t="s">
        <v>133</v>
      </c>
      <c r="G5" s="54"/>
      <c r="H5" t="s">
        <v>142</v>
      </c>
    </row>
    <row r="6" spans="2:9" x14ac:dyDescent="0.15">
      <c r="E6" s="59">
        <f>E5*1000/1000000</f>
        <v>4.48E-2</v>
      </c>
      <c r="F6" s="55" t="s">
        <v>144</v>
      </c>
      <c r="H6" s="53" t="s">
        <v>143</v>
      </c>
      <c r="I6" s="52"/>
    </row>
    <row r="7" spans="2:9" x14ac:dyDescent="0.15">
      <c r="B7" t="s">
        <v>136</v>
      </c>
    </row>
    <row r="74" spans="2:9" x14ac:dyDescent="0.15">
      <c r="B74" t="s">
        <v>132</v>
      </c>
    </row>
    <row r="76" spans="2:9" x14ac:dyDescent="0.15">
      <c r="B76" t="s">
        <v>131</v>
      </c>
      <c r="E76" s="56">
        <v>61600</v>
      </c>
      <c r="F76" s="55" t="s">
        <v>130</v>
      </c>
      <c r="H76" t="s">
        <v>142</v>
      </c>
    </row>
    <row r="77" spans="2:9" x14ac:dyDescent="0.15">
      <c r="E77" s="59">
        <f>E76/1000/1000</f>
        <v>6.1600000000000002E-2</v>
      </c>
      <c r="F77" s="58" t="s">
        <v>141</v>
      </c>
      <c r="G77" s="54"/>
      <c r="H77" s="53" t="s">
        <v>140</v>
      </c>
      <c r="I77" s="52"/>
    </row>
    <row r="78" spans="2:9" x14ac:dyDescent="0.15">
      <c r="B78" t="s">
        <v>129</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 </vt:lpstr>
      <vt:lpstr>コジェネ+吸収式冷凍機(記入例）</vt:lpstr>
      <vt:lpstr>コジェネ+吸収式冷凍機(記入用）</vt:lpstr>
      <vt:lpstr>燃料の排出係数(IPCC) </vt:lpstr>
      <vt:lpstr>'コジェネ+吸収式冷凍機(記入用）'!Print_Area</vt:lpstr>
      <vt:lpstr>'コジェネ+吸収式冷凍機(記入例）'!Print_Area</vt:lpstr>
      <vt:lpstr>'説明 '!Print_Area</vt:lpstr>
      <vt:lpstr>'燃料の排出係数(IPCC) '!Print_Area</vt:lpstr>
      <vt:lpstr>'コジェネ+吸収式冷凍機(記入用）'!Print_Titles</vt:lpstr>
      <vt:lpstr>'コジェネ+吸収式冷凍機(記入例）'!Print_Titles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2022-04-05T02:27:16Z</dcterms:created>
  <dcterms:modified xsi:type="dcterms:W3CDTF">2022-04-05T02:27:28Z</dcterms:modified>
</cp:coreProperties>
</file>