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91" documentId="8_{AECAAD85-5853-40F0-A673-5AB21CFDE28F}" xr6:coauthVersionLast="44" xr6:coauthVersionMax="44" xr10:uidLastSave="{BC8065F7-0F69-4C64-B514-80DC6E3994A7}"/>
  <bookViews>
    <workbookView xWindow="29250" yWindow="255" windowWidth="24360" windowHeight="14955" activeTab="1" xr2:uid="{00000000-000D-0000-FFFF-FFFF00000000}"/>
  </bookViews>
  <sheets>
    <sheet name="バイオマス温水ボイラー記入例" sheetId="12" r:id="rId1"/>
    <sheet name="バイオマス温水ボイラー記入用" sheetId="13" r:id="rId2"/>
  </sheets>
  <definedNames>
    <definedName name="_xlnm.Print_Area" localSheetId="1">バイオマス温水ボイラー記入用!$A$1:$R$94</definedName>
    <definedName name="_xlnm.Print_Area" localSheetId="0">バイオマス温水ボイラー記入例!$A$1:$R$94</definedName>
    <definedName name="_xlnm.Print_Titles" localSheetId="1">バイオマス温水ボイラー記入用!$2:$2</definedName>
    <definedName name="_xlnm.Print_Titles" localSheetId="0">バイオマス温水ボイラー記入例!$2:$2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3" i="13" l="1"/>
  <c r="P53" i="13"/>
  <c r="D49" i="13"/>
  <c r="D33" i="13"/>
  <c r="D32" i="13"/>
  <c r="D18" i="13"/>
  <c r="D48" i="12" l="1"/>
  <c r="D33" i="12" l="1"/>
  <c r="D32" i="12"/>
  <c r="D15" i="12"/>
  <c r="D18" i="12"/>
  <c r="K69" i="13" l="1"/>
  <c r="I69" i="13"/>
  <c r="H66" i="13"/>
  <c r="H56" i="13"/>
  <c r="M33" i="13"/>
  <c r="O15" i="13"/>
  <c r="O33" i="13" s="1"/>
  <c r="N15" i="13"/>
  <c r="N18" i="13" s="1"/>
  <c r="M15" i="13"/>
  <c r="M49" i="13" s="1"/>
  <c r="L15" i="13"/>
  <c r="L49" i="13" s="1"/>
  <c r="K15" i="13"/>
  <c r="K33" i="13" s="1"/>
  <c r="J15" i="13"/>
  <c r="J33" i="13" s="1"/>
  <c r="I15" i="13"/>
  <c r="I49" i="13" s="1"/>
  <c r="H15" i="13"/>
  <c r="H49" i="13" s="1"/>
  <c r="G15" i="13"/>
  <c r="G33" i="13" s="1"/>
  <c r="F15" i="13"/>
  <c r="F18" i="13" s="1"/>
  <c r="E15" i="13"/>
  <c r="E49" i="13" s="1"/>
  <c r="D15" i="13"/>
  <c r="J49" i="12"/>
  <c r="D49" i="12"/>
  <c r="H33" i="12"/>
  <c r="I33" i="12"/>
  <c r="J33" i="12"/>
  <c r="N33" i="12"/>
  <c r="O33" i="12"/>
  <c r="L18" i="12"/>
  <c r="O15" i="12"/>
  <c r="O49" i="12" s="1"/>
  <c r="N15" i="12"/>
  <c r="N49" i="12" s="1"/>
  <c r="M15" i="12"/>
  <c r="M33" i="12" s="1"/>
  <c r="L15" i="12"/>
  <c r="L49" i="12" s="1"/>
  <c r="K15" i="12"/>
  <c r="K33" i="12" s="1"/>
  <c r="J15" i="12"/>
  <c r="J18" i="12" s="1"/>
  <c r="I15" i="12"/>
  <c r="I49" i="12" s="1"/>
  <c r="H15" i="12"/>
  <c r="H49" i="12" s="1"/>
  <c r="G15" i="12"/>
  <c r="G33" i="12" s="1"/>
  <c r="F15" i="12"/>
  <c r="F49" i="12" s="1"/>
  <c r="E15" i="12"/>
  <c r="E33" i="12" s="1"/>
  <c r="K18" i="12" l="1"/>
  <c r="K49" i="12"/>
  <c r="E49" i="12"/>
  <c r="F18" i="12"/>
  <c r="M18" i="12"/>
  <c r="I18" i="12"/>
  <c r="O18" i="12"/>
  <c r="L33" i="12"/>
  <c r="P33" i="12" s="1"/>
  <c r="P58" i="12" s="1"/>
  <c r="M49" i="12"/>
  <c r="G49" i="12"/>
  <c r="P49" i="12" s="1"/>
  <c r="P68" i="12" s="1"/>
  <c r="I33" i="13"/>
  <c r="F33" i="12"/>
  <c r="L33" i="13"/>
  <c r="E18" i="12"/>
  <c r="P18" i="12" s="1"/>
  <c r="G18" i="12"/>
  <c r="E33" i="13"/>
  <c r="H18" i="12"/>
  <c r="N18" i="12"/>
  <c r="H33" i="13"/>
  <c r="F48" i="13"/>
  <c r="F32" i="13"/>
  <c r="N48" i="13"/>
  <c r="N32" i="13"/>
  <c r="J18" i="13"/>
  <c r="F49" i="13"/>
  <c r="J49" i="13"/>
  <c r="N49" i="13"/>
  <c r="K18" i="13"/>
  <c r="O18" i="13"/>
  <c r="G49" i="13"/>
  <c r="K49" i="13"/>
  <c r="O49" i="13"/>
  <c r="H18" i="13"/>
  <c r="L18" i="13"/>
  <c r="F33" i="13"/>
  <c r="N33" i="13"/>
  <c r="G18" i="13"/>
  <c r="E18" i="13"/>
  <c r="I18" i="13"/>
  <c r="M18" i="13"/>
  <c r="K69" i="12"/>
  <c r="I69" i="12"/>
  <c r="H66" i="12"/>
  <c r="H56" i="12"/>
  <c r="P49" i="13" l="1"/>
  <c r="P68" i="13" s="1"/>
  <c r="P33" i="13"/>
  <c r="P58" i="13" s="1"/>
  <c r="M32" i="13"/>
  <c r="M48" i="13"/>
  <c r="P18" i="13"/>
  <c r="D48" i="13"/>
  <c r="O32" i="13"/>
  <c r="O48" i="13"/>
  <c r="I32" i="13"/>
  <c r="I48" i="13"/>
  <c r="K32" i="13"/>
  <c r="K48" i="13"/>
  <c r="J48" i="13"/>
  <c r="J32" i="13"/>
  <c r="E48" i="13"/>
  <c r="E32" i="13"/>
  <c r="L32" i="13"/>
  <c r="L48" i="13"/>
  <c r="G32" i="13"/>
  <c r="G48" i="13"/>
  <c r="H32" i="13"/>
  <c r="H48" i="13"/>
  <c r="L32" i="12"/>
  <c r="L48" i="12"/>
  <c r="M32" i="12"/>
  <c r="M48" i="12"/>
  <c r="H32" i="12"/>
  <c r="H48" i="12"/>
  <c r="I48" i="12"/>
  <c r="I32" i="12"/>
  <c r="F48" i="12"/>
  <c r="F32" i="12"/>
  <c r="J48" i="12"/>
  <c r="J32" i="12"/>
  <c r="N48" i="12"/>
  <c r="N32" i="12"/>
  <c r="E32" i="12"/>
  <c r="E48" i="12"/>
  <c r="G48" i="12"/>
  <c r="G32" i="12"/>
  <c r="K32" i="12"/>
  <c r="K48" i="12"/>
  <c r="O32" i="12"/>
  <c r="O48" i="12"/>
  <c r="P32" i="13" l="1"/>
  <c r="P55" i="13" s="1"/>
  <c r="P48" i="13"/>
  <c r="P65" i="13" s="1"/>
  <c r="P48" i="12"/>
  <c r="P65" i="12" s="1"/>
  <c r="P32" i="12"/>
  <c r="P55" i="12" s="1"/>
  <c r="P53" i="12" s="1"/>
  <c r="I88" i="13" l="1"/>
  <c r="I90" i="13" s="1"/>
  <c r="E88" i="13"/>
  <c r="E90" i="13" s="1"/>
  <c r="P74" i="13"/>
  <c r="K88" i="13"/>
  <c r="K90" i="13" s="1"/>
  <c r="J88" i="13"/>
  <c r="J90" i="13" s="1"/>
  <c r="F88" i="13"/>
  <c r="F90" i="13" s="1"/>
  <c r="H88" i="13"/>
  <c r="H90" i="13" s="1"/>
  <c r="D88" i="13"/>
  <c r="D90" i="13" s="1"/>
  <c r="G88" i="13"/>
  <c r="G90" i="13" s="1"/>
  <c r="I88" i="12"/>
  <c r="I90" i="12" s="1"/>
  <c r="E88" i="12"/>
  <c r="E90" i="12" s="1"/>
  <c r="P63" i="12"/>
  <c r="P74" i="12" s="1"/>
  <c r="F88" i="12"/>
  <c r="F90" i="12" s="1"/>
  <c r="H88" i="12"/>
  <c r="H90" i="12" s="1"/>
  <c r="D88" i="12"/>
  <c r="D90" i="12" s="1"/>
  <c r="J88" i="12"/>
  <c r="J90" i="12" s="1"/>
  <c r="K88" i="12"/>
  <c r="K90" i="12" s="1"/>
  <c r="G88" i="12"/>
  <c r="G90" i="12" s="1"/>
  <c r="I91" i="13" l="1"/>
  <c r="E91" i="13"/>
  <c r="G91" i="13"/>
  <c r="F91" i="13"/>
  <c r="H91" i="13"/>
  <c r="D91" i="13"/>
  <c r="K91" i="13"/>
  <c r="J91" i="13"/>
  <c r="I91" i="12"/>
  <c r="E91" i="12"/>
  <c r="J91" i="12"/>
  <c r="H91" i="12"/>
  <c r="D91" i="12"/>
  <c r="F91" i="12"/>
  <c r="K91" i="12"/>
  <c r="G91" i="12"/>
  <c r="P91" i="13" l="1"/>
  <c r="P93" i="13" s="1"/>
  <c r="P91" i="12"/>
  <c r="P93" i="12" s="1"/>
</calcChain>
</file>

<file path=xl/sharedStrings.xml><?xml version="1.0" encoding="utf-8"?>
<sst xmlns="http://schemas.openxmlformats.org/spreadsheetml/2006/main" count="388" uniqueCount="135">
  <si>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</si>
  <si>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</si>
  <si>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</si>
  <si>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</si>
  <si>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</si>
  <si>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</si>
  <si>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</si>
  <si>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</si>
  <si>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</si>
  <si>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</si>
  <si>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</si>
  <si>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</si>
  <si>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</si>
  <si>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</si>
  <si>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</si>
  <si>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</si>
  <si>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</si>
  <si>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</si>
  <si>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</si>
  <si>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</si>
  <si>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</si>
  <si>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</si>
  <si>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</si>
  <si>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</si>
  <si>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</si>
  <si>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MWh/年</t>
    <rPh sb="4" eb="5">
      <t>ネン</t>
    </rPh>
    <phoneticPr fontId="1"/>
  </si>
  <si>
    <t>ton-CO2/MWｈ</t>
    <phoneticPr fontId="1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</si>
  <si>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</si>
  <si>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</si>
  <si>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</si>
  <si>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</si>
  <si>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</si>
  <si>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</si>
  <si>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</si>
  <si>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</si>
  <si>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</si>
  <si>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</si>
  <si>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</si>
  <si>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</si>
  <si>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</si>
  <si>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</si>
  <si>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</si>
  <si>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</si>
  <si>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</si>
  <si>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</si>
  <si>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○○工業</t>
    <rPh sb="2" eb="4">
      <t>コウギョウ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</si>
  <si>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</si>
  <si>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</si>
  <si>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</si>
  <si>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</si>
  <si>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</si>
  <si>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L</t>
    <phoneticPr fontId="1"/>
  </si>
  <si>
    <t>MWｈ</t>
    <phoneticPr fontId="1"/>
  </si>
  <si>
    <t>/年</t>
    <rPh sb="1" eb="2">
      <t>ネン</t>
    </rPh>
    <phoneticPr fontId="1"/>
  </si>
  <si>
    <t>ton-CO2/</t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</si>
  <si>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</si>
  <si>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</si>
  <si>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</si>
  <si>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</si>
  <si>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</si>
  <si>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</si>
  <si>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</si>
  <si>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</si>
  <si>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</si>
  <si>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</si>
  <si>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</si>
  <si>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</si>
  <si>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</si>
  <si>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</si>
  <si>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</si>
  <si>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</si>
  <si>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</si>
  <si>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</si>
  <si>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○○生産工場へのバイオマス温水ボイラーの導入</t>
    <rPh sb="2" eb="4">
      <t>セイサン</t>
    </rPh>
    <rPh sb="4" eb="6">
      <t>コウジョウ</t>
    </rPh>
    <rPh sb="13" eb="15">
      <t>オンスイ</t>
    </rPh>
    <rPh sb="20" eb="22">
      <t>ドウニュウ</t>
    </rPh>
    <phoneticPr fontId="1"/>
  </si>
  <si>
    <t>ヤシ殻</t>
    <rPh sb="2" eb="3">
      <t>カラ</t>
    </rPh>
    <phoneticPr fontId="1"/>
  </si>
  <si>
    <t>ton</t>
    <phoneticPr fontId="1"/>
  </si>
  <si>
    <t>33°26'04.1"S</t>
  </si>
  <si>
    <t>70°41'02.7"W</t>
    <phoneticPr fontId="1"/>
  </si>
  <si>
    <t>標高</t>
    <rPh sb="0" eb="2">
      <t>ヒョウコウ</t>
    </rPh>
    <phoneticPr fontId="4"/>
  </si>
  <si>
    <t>ｍ</t>
    <phoneticPr fontId="1"/>
  </si>
  <si>
    <t>負荷の対象</t>
    <rPh sb="0" eb="2">
      <t>フカ</t>
    </rPh>
    <rPh sb="3" eb="5">
      <t>タイショウ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</si>
  <si>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</si>
  <si>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（２）リファレンスボイラーのエネルギー消費量</t>
    <phoneticPr fontId="1"/>
  </si>
  <si>
    <t>リファレンスとなる
ボイラーの仕様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</si>
  <si>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</si>
  <si>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(t/h)</t>
    <phoneticPr fontId="1"/>
  </si>
  <si>
    <t>2017年版○○国エネルギー省△△資料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</si>
  <si>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※単位記入のこと</t>
    <phoneticPr fontId="1"/>
  </si>
  <si>
    <t>単位</t>
    <rPh sb="0" eb="2">
      <t>タンイ</t>
    </rPh>
    <phoneticPr fontId="1"/>
  </si>
  <si>
    <t>月平均燃料消費量</t>
    <phoneticPr fontId="1"/>
  </si>
  <si>
    <t>消費電力量（MWh)</t>
    <rPh sb="0" eb="2">
      <t>ショウヒ</t>
    </rPh>
    <rPh sb="2" eb="4">
      <t>デンリョク</t>
    </rPh>
    <rPh sb="4" eb="5">
      <t>リョウ</t>
    </rPh>
    <phoneticPr fontId="4"/>
  </si>
  <si>
    <t>（３）プロジェクト設備のガスエネルギー消費量</t>
    <rPh sb="9" eb="11">
      <t>セツビ</t>
    </rPh>
    <rPh sb="19" eb="21">
      <t>ショウヒ</t>
    </rPh>
    <rPh sb="21" eb="22">
      <t>リョウ</t>
    </rPh>
    <phoneticPr fontId="1"/>
  </si>
  <si>
    <t>プロジェクトで導入する
ボイラーの仕様</t>
    <phoneticPr fontId="1"/>
  </si>
  <si>
    <t>MHIB-400S</t>
  </si>
  <si>
    <t>（ｋJ/ｋｇ)</t>
    <phoneticPr fontId="1"/>
  </si>
  <si>
    <t>※ボイラーに投入する組成（含水率等）における発熱量を記載のこと</t>
    <phoneticPr fontId="1"/>
  </si>
  <si>
    <t>千Nm3</t>
    <phoneticPr fontId="1"/>
  </si>
  <si>
    <t>※便宜上　消費電力量は（必要蒸発量/定格蒸発能力）×定格消費電力×稼働時間で計算。</t>
    <phoneticPr fontId="1"/>
  </si>
  <si>
    <t>※発熱量単位及び消費量単位に注意願います。　１GJ=0.28MWｈ　1Gcal=1.163MWｈ</t>
    <rPh sb="1" eb="3">
      <t>ハツネツ</t>
    </rPh>
    <rPh sb="3" eb="4">
      <t>リョウ</t>
    </rPh>
    <rPh sb="4" eb="6">
      <t>タンイ</t>
    </rPh>
    <rPh sb="6" eb="7">
      <t>オヨ</t>
    </rPh>
    <rPh sb="8" eb="11">
      <t>ショウヒリョウ</t>
    </rPh>
    <rPh sb="11" eb="13">
      <t>タンイ</t>
    </rPh>
    <rPh sb="14" eb="16">
      <t>チュウイ</t>
    </rPh>
    <rPh sb="16" eb="17">
      <t>ネガ</t>
    </rPh>
    <phoneticPr fontId="1"/>
  </si>
  <si>
    <t>Ｒｙ＝RQｆｙ×fuｒf+ＲＱey×gef</t>
  </si>
  <si>
    <t>ton-CO2/年</t>
  </si>
  <si>
    <t>RQｆy</t>
  </si>
  <si>
    <t>※単位記入</t>
    <rPh sb="1" eb="3">
      <t>タンイ</t>
    </rPh>
    <rPh sb="3" eb="5">
      <t>キニュウ</t>
    </rPh>
    <phoneticPr fontId="1"/>
  </si>
  <si>
    <t>fuｒf</t>
  </si>
  <si>
    <t>RQey</t>
  </si>
  <si>
    <t>ｇeｆ</t>
  </si>
  <si>
    <t>Pｙ＝PQfｙ×fupf+PQey×gef</t>
  </si>
  <si>
    <t>PＱｆy</t>
  </si>
  <si>
    <t>fupf</t>
  </si>
  <si>
    <t>2015年版○○バイオマス資料</t>
    <phoneticPr fontId="1"/>
  </si>
  <si>
    <t>PQey</t>
  </si>
  <si>
    <t>◎CO2排出削減量の計算</t>
    <rPh sb="4" eb="6">
      <t>ハイシュツ</t>
    </rPh>
    <rPh sb="6" eb="8">
      <t>サクゲン</t>
    </rPh>
    <rPh sb="8" eb="9">
      <t>リョウ</t>
    </rPh>
    <rPh sb="10" eb="12">
      <t>ケイサン</t>
    </rPh>
    <phoneticPr fontId="1"/>
  </si>
  <si>
    <t>Q</t>
  </si>
  <si>
    <t>Q=Ry-Py</t>
  </si>
  <si>
    <t>Ry</t>
  </si>
  <si>
    <t>Py</t>
  </si>
  <si>
    <t>◎CO2排出削減量（生産量の変動を考慮）</t>
    <rPh sb="10" eb="12">
      <t>セイサン</t>
    </rPh>
    <rPh sb="12" eb="13">
      <t>リョウ</t>
    </rPh>
    <phoneticPr fontId="1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</si>
  <si>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</si>
  <si>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年間必要熱出力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phoneticPr fontId="1"/>
  </si>
  <si>
    <t>(MJ/年)</t>
    <phoneticPr fontId="1"/>
  </si>
  <si>
    <t>A:年間必要燃料消費量</t>
    <rPh sb="2" eb="4">
      <t>ネンカン</t>
    </rPh>
    <rPh sb="6" eb="8">
      <t>ネンリョウ</t>
    </rPh>
    <rPh sb="8" eb="11">
      <t>ショウヒリョウ</t>
    </rPh>
    <phoneticPr fontId="1"/>
  </si>
  <si>
    <t>(ton/年)</t>
    <phoneticPr fontId="1"/>
  </si>
  <si>
    <t>B:確保可能バイオマス燃料</t>
    <rPh sb="2" eb="4">
      <t>カクホ</t>
    </rPh>
    <rPh sb="4" eb="6">
      <t>カノウ</t>
    </rPh>
    <rPh sb="11" eb="13">
      <t>ネンリョウ</t>
    </rPh>
    <phoneticPr fontId="1"/>
  </si>
  <si>
    <t>（ton/年）</t>
    <phoneticPr fontId="1"/>
  </si>
  <si>
    <t>有効燃料消費量</t>
    <rPh sb="0" eb="2">
      <t>ユウコウ</t>
    </rPh>
    <rPh sb="2" eb="4">
      <t>ネンリョウ</t>
    </rPh>
    <rPh sb="4" eb="7">
      <t>ショウヒリョウ</t>
    </rPh>
    <phoneticPr fontId="1"/>
  </si>
  <si>
    <t>（AとBの小さい方）</t>
    <phoneticPr fontId="1"/>
  </si>
  <si>
    <t>（ton-CO2/年）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</si>
  <si>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</si>
  <si>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</si>
  <si>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</si>
  <si>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</si>
  <si>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定格熱出力（MJ/h)</t>
    <phoneticPr fontId="1"/>
  </si>
  <si>
    <t>（１）温水（給湯）負荷</t>
    <rPh sb="3" eb="5">
      <t>ヌクミズ</t>
    </rPh>
    <rPh sb="6" eb="8">
      <t>キュウトウ</t>
    </rPh>
    <rPh sb="9" eb="11">
      <t>フカ</t>
    </rPh>
    <phoneticPr fontId="1"/>
  </si>
  <si>
    <t>2020-2022JCM設備補助CO2排出削減量計算（バイオマス温水ボイラー）※記入例</t>
    <rPh sb="40" eb="42">
      <t>キニュウ</t>
    </rPh>
    <rPh sb="42" eb="43">
      <t>レイ</t>
    </rPh>
    <phoneticPr fontId="1"/>
  </si>
  <si>
    <t>2020年度JCM設備補助公募要領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</si>
</sst>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  <numFmt numFmtId="183" formatCode="0.00_);[Red]\(0.00\)"/>
    <numFmt numFmtId="184" formatCode="#,##0.000;[Red]\-#,##0.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182" fontId="3" fillId="2" borderId="1" xfId="1" applyNumberFormat="1" applyFont="1" applyFill="1" applyBorder="1">
      <alignment vertical="center"/>
    </xf>
    <xf numFmtId="180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7" fillId="0" borderId="0" xfId="1" applyFont="1" applyAlignment="1">
      <alignment horizontal="center" vertical="center" shrinkToFit="1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0" fillId="0" borderId="0" xfId="1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1" xfId="1" applyFont="1" applyFill="1" applyBorder="1" applyAlignment="1">
      <alignment vertical="center" shrinkToFit="1"/>
    </xf>
    <xf numFmtId="177" fontId="3" fillId="3" borderId="1" xfId="1" applyNumberFormat="1" applyFont="1" applyFill="1" applyBorder="1">
      <alignment vertical="center"/>
    </xf>
    <xf numFmtId="38" fontId="3" fillId="3" borderId="1" xfId="2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179" fontId="3" fillId="0" borderId="5" xfId="1" applyNumberFormat="1" applyFont="1" applyFill="1" applyBorder="1">
      <alignment vertical="center"/>
    </xf>
    <xf numFmtId="0" fontId="3" fillId="0" borderId="5" xfId="1" applyFont="1" applyBorder="1">
      <alignment vertical="center"/>
    </xf>
    <xf numFmtId="0" fontId="3" fillId="0" borderId="5" xfId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shrinkToFit="1"/>
    </xf>
    <xf numFmtId="0" fontId="3" fillId="2" borderId="4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1" applyFont="1" applyFill="1">
      <alignment vertical="center"/>
    </xf>
    <xf numFmtId="38" fontId="3" fillId="3" borderId="1" xfId="2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40" fontId="3" fillId="3" borderId="1" xfId="2" applyNumberFormat="1" applyFont="1" applyFill="1" applyBorder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9" xfId="1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0" fontId="11" fillId="0" borderId="0" xfId="1" applyFo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>
      <alignment vertical="center"/>
    </xf>
    <xf numFmtId="0" fontId="6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38" fontId="6" fillId="3" borderId="1" xfId="2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3" borderId="4" xfId="0" applyFont="1" applyFill="1" applyBorder="1">
      <alignment vertical="center"/>
    </xf>
    <xf numFmtId="38" fontId="6" fillId="2" borderId="1" xfId="2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177" fontId="6" fillId="0" borderId="10" xfId="0" applyNumberFormat="1" applyFont="1" applyFill="1" applyBorder="1">
      <alignment vertical="center"/>
    </xf>
    <xf numFmtId="0" fontId="6" fillId="0" borderId="0" xfId="0" applyFont="1" applyAlignment="1">
      <alignment horizontal="left" vertical="center"/>
    </xf>
    <xf numFmtId="178" fontId="6" fillId="2" borderId="1" xfId="0" applyNumberFormat="1" applyFont="1" applyFill="1" applyBorder="1">
      <alignment vertical="center"/>
    </xf>
    <xf numFmtId="183" fontId="6" fillId="3" borderId="1" xfId="0" applyNumberFormat="1" applyFont="1" applyFill="1" applyBorder="1">
      <alignment vertical="center"/>
    </xf>
    <xf numFmtId="183" fontId="6" fillId="0" borderId="3" xfId="0" applyNumberFormat="1" applyFont="1" applyFill="1" applyBorder="1">
      <alignment vertical="center"/>
    </xf>
    <xf numFmtId="178" fontId="6" fillId="3" borderId="1" xfId="0" applyNumberFormat="1" applyFont="1" applyFill="1" applyBorder="1">
      <alignment vertical="center"/>
    </xf>
    <xf numFmtId="183" fontId="6" fillId="0" borderId="9" xfId="0" applyNumberFormat="1" applyFont="1" applyFill="1" applyBorder="1">
      <alignment vertical="center"/>
    </xf>
    <xf numFmtId="183" fontId="6" fillId="0" borderId="1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13" fillId="0" borderId="0" xfId="0" applyFont="1">
      <alignment vertical="center"/>
    </xf>
    <xf numFmtId="0" fontId="7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shrinkToFit="1"/>
    </xf>
    <xf numFmtId="177" fontId="6" fillId="2" borderId="1" xfId="0" applyNumberFormat="1" applyFont="1" applyFill="1" applyBorder="1">
      <alignment vertical="center"/>
    </xf>
    <xf numFmtId="0" fontId="3" fillId="0" borderId="1" xfId="1" applyFont="1" applyBorder="1">
      <alignment vertical="center"/>
    </xf>
    <xf numFmtId="177" fontId="6" fillId="3" borderId="1" xfId="0" applyNumberFormat="1" applyFont="1" applyFill="1" applyBorder="1">
      <alignment vertical="center"/>
    </xf>
    <xf numFmtId="177" fontId="8" fillId="3" borderId="1" xfId="0" applyNumberFormat="1" applyFont="1" applyFill="1" applyBorder="1">
      <alignment vertical="center"/>
    </xf>
    <xf numFmtId="0" fontId="1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38" fontId="14" fillId="3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16" fillId="0" borderId="0" xfId="0" applyFont="1">
      <alignment vertical="center"/>
    </xf>
    <xf numFmtId="0" fontId="3" fillId="3" borderId="1" xfId="0" applyFont="1" applyFill="1" applyBorder="1" applyAlignment="1">
      <alignment vertical="center" wrapText="1"/>
    </xf>
    <xf numFmtId="0" fontId="17" fillId="0" borderId="1" xfId="0" applyFont="1" applyBorder="1">
      <alignment vertical="center"/>
    </xf>
    <xf numFmtId="184" fontId="6" fillId="2" borderId="1" xfId="2" applyNumberFormat="1" applyFont="1" applyFill="1" applyBorder="1">
      <alignment vertical="center"/>
    </xf>
    <xf numFmtId="0" fontId="6" fillId="3" borderId="2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vertical="center" shrinkToFit="1"/>
    </xf>
    <xf numFmtId="40" fontId="6" fillId="2" borderId="1" xfId="2" applyNumberFormat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0" borderId="2" xfId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40" fontId="3" fillId="2" borderId="1" xfId="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shrinkToFit="1"/>
    </xf>
    <xf numFmtId="38" fontId="3" fillId="2" borderId="1" xfId="2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333104</xdr:colOff>
      <xdr:row>3</xdr:row>
      <xdr:rowOff>68645</xdr:rowOff>
    </xdr:from>
    <xdr:to>
      <xdr:col>16</xdr:col>
      <xdr:colOff>682216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F6936D-72CD-4EEE-BFA0-A977EF91C3CC}"/>
            </a:ext>
          </a:extLst>
        </xdr:cNvPr>
        <xdr:cNvSpPr txBox="1"/>
      </xdr:nvSpPr>
      <xdr:spPr>
        <a:xfrm>
          <a:off x="7404464" y="548705"/>
          <a:ext cx="4662032" cy="41141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79</xdr:row>
      <xdr:rowOff>44822</xdr:rowOff>
    </xdr:from>
    <xdr:to>
      <xdr:col>13</xdr:col>
      <xdr:colOff>528918</xdr:colOff>
      <xdr:row>83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16026A-9466-45E6-929B-2AD958619DA0}"/>
            </a:ext>
          </a:extLst>
        </xdr:cNvPr>
        <xdr:cNvSpPr txBox="1"/>
      </xdr:nvSpPr>
      <xdr:spPr>
        <a:xfrm>
          <a:off x="207309" y="13162652"/>
          <a:ext cx="9368454" cy="69622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法定耐用年数の間に生産量等＝温水負荷が大きく変動し、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排出削減量も変動する場合は、毎年度の負荷量とバイオマスの確保量を記載のこと。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</a:t>
          </a:r>
          <a:r>
            <a:rPr kumimoji="1" lang="ja-JP" altLang="en-US" sz="900"/>
            <a:t>）と入手確保可能なバイオマス燃料（</a:t>
          </a:r>
          <a:r>
            <a:rPr kumimoji="1" lang="en-US" altLang="ja-JP" sz="900"/>
            <a:t>B</a:t>
          </a:r>
          <a:r>
            <a:rPr kumimoji="1" lang="ja-JP" altLang="en-US" sz="900"/>
            <a:t>）と比較し、小さな方を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83820</xdr:colOff>
      <xdr:row>11</xdr:row>
      <xdr:rowOff>7620</xdr:rowOff>
    </xdr:from>
    <xdr:to>
      <xdr:col>16</xdr:col>
      <xdr:colOff>358140</xdr:colOff>
      <xdr:row>14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36C34B-F053-49CB-9789-E731FD015148}"/>
            </a:ext>
          </a:extLst>
        </xdr:cNvPr>
        <xdr:cNvSpPr txBox="1"/>
      </xdr:nvSpPr>
      <xdr:spPr>
        <a:xfrm>
          <a:off x="10507980" y="1767840"/>
          <a:ext cx="1234440" cy="56388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暖房利用時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給水温度＝戻り温度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出湯温度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供給温度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333104</xdr:colOff>
      <xdr:row>3</xdr:row>
      <xdr:rowOff>68645</xdr:rowOff>
    </xdr:from>
    <xdr:to>
      <xdr:col>16</xdr:col>
      <xdr:colOff>682216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7F4CB3-3667-4093-9C7B-3BA0B6EBA420}"/>
            </a:ext>
          </a:extLst>
        </xdr:cNvPr>
        <xdr:cNvSpPr txBox="1"/>
      </xdr:nvSpPr>
      <xdr:spPr>
        <a:xfrm>
          <a:off x="7404464" y="548705"/>
          <a:ext cx="4662032" cy="41141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79</xdr:row>
      <xdr:rowOff>44822</xdr:rowOff>
    </xdr:from>
    <xdr:to>
      <xdr:col>13</xdr:col>
      <xdr:colOff>528918</xdr:colOff>
      <xdr:row>83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083C05-A0BF-49C1-BFBE-C44B91E984F7}"/>
            </a:ext>
          </a:extLst>
        </xdr:cNvPr>
        <xdr:cNvSpPr txBox="1"/>
      </xdr:nvSpPr>
      <xdr:spPr>
        <a:xfrm>
          <a:off x="211119" y="12686402"/>
          <a:ext cx="9400839" cy="694318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法定耐用年数の間に生産量等＝温水負荷が大きく変動し、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排出削減量も変動する場合は、毎年度の負荷量とバイオマスの確保量を記載のこと。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</a:t>
          </a:r>
          <a:r>
            <a:rPr kumimoji="1" lang="ja-JP" altLang="en-US" sz="900"/>
            <a:t>）と入手確保可能なバイオマス燃料（</a:t>
          </a:r>
          <a:r>
            <a:rPr kumimoji="1" lang="en-US" altLang="ja-JP" sz="900"/>
            <a:t>B</a:t>
          </a:r>
          <a:r>
            <a:rPr kumimoji="1" lang="ja-JP" altLang="en-US" sz="900"/>
            <a:t>）と比較し、小さな方を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83820</xdr:colOff>
      <xdr:row>11</xdr:row>
      <xdr:rowOff>7620</xdr:rowOff>
    </xdr:from>
    <xdr:to>
      <xdr:col>16</xdr:col>
      <xdr:colOff>358140</xdr:colOff>
      <xdr:row>14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0806051-DF61-4456-8FEB-CE8A1AA78A6F}"/>
            </a:ext>
          </a:extLst>
        </xdr:cNvPr>
        <xdr:cNvSpPr txBox="1"/>
      </xdr:nvSpPr>
      <xdr:spPr>
        <a:xfrm>
          <a:off x="10507980" y="1767840"/>
          <a:ext cx="1234440" cy="56388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暖房利用時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給水温度＝戻り温度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出湯温度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供給温度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DB3B-8758-43A9-852E-C93CA38DEE40}">
  <sheetPr>
    <pageSetUpPr fitToPage="1"/>
  </sheetPr>
  <dimension ref="B2:V94"/>
  <sheetViews>
    <sheetView view="pageBreakPreview" zoomScaleNormal="90" zoomScaleSheetLayoutView="100" workbookViewId="0">
      <selection activeCell="K66" sqref="K66:N66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4" t="s">
        <v>133</v>
      </c>
    </row>
    <row r="4" spans="2:22" s="29" customFormat="1" ht="12.6" customHeight="1" x14ac:dyDescent="0.15">
      <c r="B4" s="25" t="s">
        <v>7</v>
      </c>
      <c r="C4" s="144" t="s">
        <v>73</v>
      </c>
      <c r="D4" s="144"/>
      <c r="E4" s="144"/>
      <c r="F4" s="144"/>
      <c r="G4" s="144"/>
      <c r="H4" s="144"/>
      <c r="I4" s="144"/>
      <c r="J4" s="144"/>
      <c r="K4" s="27"/>
      <c r="L4" s="28"/>
      <c r="M4" s="28"/>
      <c r="N4" s="28"/>
    </row>
    <row r="5" spans="2:22" s="29" customFormat="1" ht="12.6" customHeight="1" x14ac:dyDescent="0.15">
      <c r="B5" s="145" t="s">
        <v>8</v>
      </c>
      <c r="C5" s="25" t="s">
        <v>9</v>
      </c>
      <c r="D5" s="144"/>
      <c r="E5" s="148"/>
      <c r="F5" s="148"/>
      <c r="G5" s="148"/>
      <c r="H5" s="148"/>
      <c r="I5" s="148"/>
      <c r="J5" s="148"/>
      <c r="K5" s="27"/>
      <c r="L5" s="28"/>
      <c r="M5" s="28"/>
    </row>
    <row r="6" spans="2:22" s="29" customFormat="1" ht="12.6" customHeight="1" x14ac:dyDescent="0.15">
      <c r="B6" s="146"/>
      <c r="C6" s="25" t="s">
        <v>10</v>
      </c>
      <c r="D6" s="149" t="s">
        <v>76</v>
      </c>
      <c r="E6" s="150"/>
      <c r="F6" s="151"/>
      <c r="G6" s="31" t="s">
        <v>11</v>
      </c>
      <c r="H6" s="149" t="s">
        <v>77</v>
      </c>
      <c r="I6" s="150"/>
      <c r="J6" s="151"/>
      <c r="K6" s="27"/>
      <c r="L6" s="28"/>
      <c r="M6" s="28"/>
    </row>
    <row r="7" spans="2:22" s="29" customFormat="1" ht="12.6" customHeight="1" x14ac:dyDescent="0.15">
      <c r="B7" s="147"/>
      <c r="C7" s="25" t="s">
        <v>78</v>
      </c>
      <c r="D7" s="139">
        <v>700</v>
      </c>
      <c r="E7" s="139"/>
      <c r="F7" s="139"/>
      <c r="G7" s="152" t="s">
        <v>79</v>
      </c>
      <c r="H7" s="153"/>
      <c r="I7" s="153"/>
      <c r="J7" s="154"/>
      <c r="K7" s="27"/>
      <c r="L7" s="28"/>
      <c r="M7" s="28"/>
      <c r="N7" s="28"/>
    </row>
    <row r="8" spans="2:22" ht="12.6" customHeight="1" x14ac:dyDescent="0.15">
      <c r="B8" s="25" t="s">
        <v>80</v>
      </c>
      <c r="C8" s="144" t="s">
        <v>56</v>
      </c>
      <c r="D8" s="144"/>
      <c r="E8" s="144"/>
      <c r="F8" s="144"/>
      <c r="G8" s="144"/>
      <c r="H8" s="144"/>
      <c r="I8" s="144"/>
      <c r="J8" s="144"/>
      <c r="K8" s="27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2:22" ht="12.6" customHeight="1" x14ac:dyDescent="0.15">
      <c r="B9" s="3"/>
      <c r="C9" s="3"/>
      <c r="D9" s="4"/>
      <c r="E9" s="32"/>
      <c r="F9" s="32"/>
      <c r="G9" s="32"/>
      <c r="H9" s="32"/>
      <c r="I9" s="32"/>
      <c r="J9" s="32"/>
      <c r="K9" s="33"/>
      <c r="L9" s="26"/>
      <c r="M9" s="30" t="s">
        <v>129</v>
      </c>
      <c r="N9" s="110"/>
      <c r="O9" s="111" t="s">
        <v>130</v>
      </c>
      <c r="P9" s="29"/>
      <c r="Q9" s="29"/>
      <c r="R9" s="29"/>
      <c r="S9" s="29"/>
      <c r="T9" s="29"/>
      <c r="U9" s="29"/>
      <c r="V9" s="29"/>
    </row>
    <row r="10" spans="2:22" ht="12.6" customHeight="1" x14ac:dyDescent="0.15">
      <c r="B10" s="24" t="s">
        <v>132</v>
      </c>
      <c r="C10" s="24"/>
      <c r="D10" s="34"/>
      <c r="F10" s="35"/>
      <c r="G10" s="35"/>
      <c r="H10" s="35"/>
      <c r="I10" s="35"/>
      <c r="J10" s="35"/>
      <c r="K10" s="35"/>
      <c r="L10" s="36"/>
      <c r="M10" s="37"/>
      <c r="N10" s="37"/>
      <c r="O10" s="37"/>
    </row>
    <row r="11" spans="2:22" ht="12.6" customHeight="1" x14ac:dyDescent="0.15">
      <c r="B11" s="24"/>
      <c r="C11" s="2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38" t="s">
        <v>27</v>
      </c>
      <c r="C12" s="38"/>
      <c r="D12" s="6">
        <v>15</v>
      </c>
      <c r="E12" s="6">
        <v>15</v>
      </c>
      <c r="F12" s="6">
        <v>16</v>
      </c>
      <c r="G12" s="6">
        <v>18</v>
      </c>
      <c r="H12" s="6">
        <v>22</v>
      </c>
      <c r="I12" s="6">
        <v>24</v>
      </c>
      <c r="J12" s="6">
        <v>26</v>
      </c>
      <c r="K12" s="6">
        <v>26</v>
      </c>
      <c r="L12" s="6">
        <v>25</v>
      </c>
      <c r="M12" s="6">
        <v>24</v>
      </c>
      <c r="N12" s="6">
        <v>20</v>
      </c>
      <c r="O12" s="6">
        <v>18</v>
      </c>
    </row>
    <row r="13" spans="2:22" ht="12.6" customHeight="1" x14ac:dyDescent="0.15">
      <c r="B13" s="38" t="s">
        <v>57</v>
      </c>
      <c r="C13" s="38"/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65</v>
      </c>
      <c r="M13" s="7">
        <v>65</v>
      </c>
      <c r="N13" s="7">
        <v>65</v>
      </c>
      <c r="O13" s="7">
        <v>65</v>
      </c>
    </row>
    <row r="14" spans="2:22" ht="12.6" customHeight="1" x14ac:dyDescent="0.15">
      <c r="B14" s="38" t="s">
        <v>58</v>
      </c>
      <c r="C14" s="38"/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</row>
    <row r="15" spans="2:22" ht="12.6" customHeight="1" x14ac:dyDescent="0.15">
      <c r="B15" s="38" t="s">
        <v>59</v>
      </c>
      <c r="C15" s="38"/>
      <c r="D15" s="56">
        <f>4.19*D14*(D13-D12)*60/1000</f>
        <v>1131.3000000000002</v>
      </c>
      <c r="E15" s="56">
        <f t="shared" ref="E15:O15" si="0">4.19*E14*(E13-E12)*60/1000</f>
        <v>1131.3000000000002</v>
      </c>
      <c r="F15" s="56">
        <f t="shared" si="0"/>
        <v>1106.1600000000003</v>
      </c>
      <c r="G15" s="56">
        <f t="shared" si="0"/>
        <v>1055.8800000000003</v>
      </c>
      <c r="H15" s="56">
        <f t="shared" si="0"/>
        <v>955.32000000000016</v>
      </c>
      <c r="I15" s="56">
        <f t="shared" si="0"/>
        <v>905.04000000000008</v>
      </c>
      <c r="J15" s="56">
        <f t="shared" si="0"/>
        <v>854.7600000000001</v>
      </c>
      <c r="K15" s="56">
        <f t="shared" si="0"/>
        <v>854.7600000000001</v>
      </c>
      <c r="L15" s="56">
        <f t="shared" si="0"/>
        <v>1005.6000000000003</v>
      </c>
      <c r="M15" s="56">
        <f t="shared" si="0"/>
        <v>1030.7400000000002</v>
      </c>
      <c r="N15" s="56">
        <f t="shared" si="0"/>
        <v>1131.3000000000002</v>
      </c>
      <c r="O15" s="56">
        <f t="shared" si="0"/>
        <v>1181.5800000000002</v>
      </c>
    </row>
    <row r="16" spans="2:22" ht="12.6" customHeight="1" x14ac:dyDescent="0.15">
      <c r="B16" s="38" t="s">
        <v>28</v>
      </c>
      <c r="C16" s="38"/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</row>
    <row r="17" spans="2:17" ht="12.6" customHeight="1" x14ac:dyDescent="0.15">
      <c r="B17" s="38" t="s">
        <v>29</v>
      </c>
      <c r="C17" s="38"/>
      <c r="D17" s="8">
        <v>24</v>
      </c>
      <c r="E17" s="8">
        <v>22</v>
      </c>
      <c r="F17" s="8">
        <v>26</v>
      </c>
      <c r="G17" s="8">
        <v>26</v>
      </c>
      <c r="H17" s="8">
        <v>25</v>
      </c>
      <c r="I17" s="8">
        <v>20</v>
      </c>
      <c r="J17" s="8">
        <v>26</v>
      </c>
      <c r="K17" s="8">
        <v>26</v>
      </c>
      <c r="L17" s="8">
        <v>26</v>
      </c>
      <c r="M17" s="8">
        <v>26</v>
      </c>
      <c r="N17" s="8">
        <v>26</v>
      </c>
      <c r="O17" s="8">
        <v>25</v>
      </c>
      <c r="P17" s="15" t="s">
        <v>81</v>
      </c>
    </row>
    <row r="18" spans="2:17" ht="12.6" customHeight="1" x14ac:dyDescent="0.15">
      <c r="B18" s="38" t="s">
        <v>30</v>
      </c>
      <c r="C18" s="38"/>
      <c r="D18" s="39">
        <f>D15*D16*D17</f>
        <v>271512.00000000006</v>
      </c>
      <c r="E18" s="39">
        <f t="shared" ref="E18:O18" si="1">E15*E16*E17</f>
        <v>248886.00000000003</v>
      </c>
      <c r="F18" s="39">
        <f t="shared" si="1"/>
        <v>287601.60000000003</v>
      </c>
      <c r="G18" s="39">
        <f t="shared" si="1"/>
        <v>274528.80000000005</v>
      </c>
      <c r="H18" s="39">
        <f t="shared" si="1"/>
        <v>238830.00000000003</v>
      </c>
      <c r="I18" s="39">
        <f t="shared" si="1"/>
        <v>181008.00000000003</v>
      </c>
      <c r="J18" s="39">
        <f t="shared" si="1"/>
        <v>222237.6</v>
      </c>
      <c r="K18" s="39">
        <f t="shared" si="1"/>
        <v>222237.6</v>
      </c>
      <c r="L18" s="39">
        <f t="shared" si="1"/>
        <v>261456.00000000006</v>
      </c>
      <c r="M18" s="39">
        <f t="shared" si="1"/>
        <v>267992.40000000002</v>
      </c>
      <c r="N18" s="39">
        <f t="shared" si="1"/>
        <v>294138.00000000006</v>
      </c>
      <c r="O18" s="39">
        <f t="shared" si="1"/>
        <v>295395</v>
      </c>
      <c r="P18" s="40">
        <f>SUM(D18:O18)</f>
        <v>3065823.0000000005</v>
      </c>
    </row>
    <row r="19" spans="2:17" ht="12.6" customHeight="1" x14ac:dyDescent="0.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7" ht="12.6" customHeight="1" x14ac:dyDescent="0.15">
      <c r="B20" s="43" t="s">
        <v>82</v>
      </c>
      <c r="C20" s="43"/>
      <c r="D20" s="44"/>
      <c r="E20" s="45"/>
      <c r="F20" s="45"/>
      <c r="G20" s="45"/>
      <c r="H20" s="45"/>
      <c r="I20" s="45"/>
      <c r="J20" s="45"/>
      <c r="K20" s="45"/>
      <c r="L20" s="36"/>
      <c r="M20" s="36"/>
      <c r="N20" s="36"/>
      <c r="O20" s="36"/>
    </row>
    <row r="21" spans="2:17" ht="12.6" customHeight="1" x14ac:dyDescent="0.15">
      <c r="B21" s="43" t="s">
        <v>83</v>
      </c>
      <c r="C21" s="43"/>
      <c r="D21" s="44"/>
      <c r="E21" s="45"/>
      <c r="F21" s="45"/>
      <c r="G21" s="45"/>
      <c r="H21" s="45"/>
      <c r="I21" s="45"/>
      <c r="J21" s="45"/>
      <c r="K21" s="45"/>
      <c r="L21" s="36"/>
      <c r="M21" s="36"/>
      <c r="N21" s="36"/>
      <c r="O21" s="36"/>
    </row>
    <row r="22" spans="2:17" ht="12.6" customHeight="1" x14ac:dyDescent="0.15">
      <c r="B22" s="135" t="s">
        <v>31</v>
      </c>
      <c r="C22" s="136"/>
      <c r="D22" s="132" t="s">
        <v>34</v>
      </c>
      <c r="E22" s="133"/>
      <c r="F22" s="134"/>
      <c r="G22" s="19"/>
      <c r="H22" s="46"/>
      <c r="I22" s="143"/>
      <c r="J22" s="143"/>
      <c r="K22" s="47"/>
      <c r="L22" s="47"/>
      <c r="M22" s="47"/>
    </row>
    <row r="23" spans="2:17" ht="12.6" customHeight="1" x14ac:dyDescent="0.15">
      <c r="B23" s="130" t="s">
        <v>35</v>
      </c>
      <c r="C23" s="131"/>
      <c r="D23" s="132" t="s">
        <v>44</v>
      </c>
      <c r="E23" s="133"/>
      <c r="F23" s="134"/>
      <c r="G23" s="19"/>
      <c r="H23" s="47"/>
      <c r="I23" s="47"/>
      <c r="J23" s="47"/>
      <c r="K23" s="47"/>
      <c r="L23" s="47"/>
      <c r="M23" s="47"/>
    </row>
    <row r="24" spans="2:17" ht="12.6" customHeight="1" x14ac:dyDescent="0.15">
      <c r="B24" s="135" t="s">
        <v>131</v>
      </c>
      <c r="C24" s="136"/>
      <c r="D24" s="137">
        <v>500</v>
      </c>
      <c r="E24" s="137"/>
      <c r="F24" s="137"/>
      <c r="G24" s="48" t="s">
        <v>85</v>
      </c>
    </row>
    <row r="25" spans="2:17" ht="12.6" customHeight="1" x14ac:dyDescent="0.15">
      <c r="B25" s="127" t="s">
        <v>32</v>
      </c>
      <c r="C25" s="138"/>
      <c r="D25" s="137">
        <v>90</v>
      </c>
      <c r="E25" s="137"/>
      <c r="F25" s="137"/>
      <c r="G25" s="48" t="s">
        <v>33</v>
      </c>
    </row>
    <row r="26" spans="2:17" ht="12.6" customHeight="1" x14ac:dyDescent="0.15">
      <c r="B26" s="127" t="s">
        <v>36</v>
      </c>
      <c r="C26" s="136"/>
      <c r="D26" s="129">
        <v>5</v>
      </c>
      <c r="E26" s="129"/>
      <c r="F26" s="129"/>
      <c r="G26" s="49" t="s">
        <v>37</v>
      </c>
    </row>
    <row r="27" spans="2:17" ht="12.6" customHeight="1" x14ac:dyDescent="0.15">
      <c r="B27" s="127" t="s">
        <v>43</v>
      </c>
      <c r="C27" s="136"/>
      <c r="D27" s="139">
        <v>3</v>
      </c>
      <c r="E27" s="139"/>
      <c r="F27" s="139"/>
      <c r="G27" s="50"/>
    </row>
    <row r="28" spans="2:17" ht="12.6" customHeight="1" x14ac:dyDescent="0.15">
      <c r="B28" s="18" t="s">
        <v>38</v>
      </c>
      <c r="C28" s="51"/>
      <c r="D28" s="140" t="s">
        <v>41</v>
      </c>
      <c r="E28" s="140"/>
      <c r="F28" s="140"/>
      <c r="I28" s="41"/>
    </row>
    <row r="29" spans="2:17" ht="12.6" customHeight="1" x14ac:dyDescent="0.15">
      <c r="B29" s="127" t="s">
        <v>39</v>
      </c>
      <c r="C29" s="128"/>
      <c r="D29" s="129">
        <v>2061</v>
      </c>
      <c r="E29" s="129"/>
      <c r="F29" s="129"/>
      <c r="G29" s="52" t="s">
        <v>40</v>
      </c>
      <c r="H29" s="53" t="s">
        <v>72</v>
      </c>
      <c r="I29" s="121" t="s">
        <v>86</v>
      </c>
      <c r="J29" s="122"/>
      <c r="K29" s="122"/>
      <c r="L29" s="123"/>
    </row>
    <row r="30" spans="2:17" ht="12.6" customHeight="1" x14ac:dyDescent="0.15">
      <c r="B30" s="13"/>
      <c r="C30" s="13"/>
      <c r="D30" s="17"/>
      <c r="E30" s="54"/>
      <c r="F30" s="16"/>
      <c r="G30" s="55" t="s">
        <v>87</v>
      </c>
      <c r="H30" s="17"/>
      <c r="I30" s="41"/>
    </row>
    <row r="31" spans="2:17" ht="12.6" customHeight="1" x14ac:dyDescent="0.15"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1" t="s">
        <v>24</v>
      </c>
      <c r="Q31" s="1" t="s">
        <v>88</v>
      </c>
    </row>
    <row r="32" spans="2:17" ht="12.6" customHeight="1" x14ac:dyDescent="0.15">
      <c r="B32" s="141" t="s">
        <v>89</v>
      </c>
      <c r="C32" s="142"/>
      <c r="D32" s="56">
        <f>D18/($D$25/100*$D$29/1000)</f>
        <v>146375.54585152841</v>
      </c>
      <c r="E32" s="56">
        <f t="shared" ref="E32:O32" si="2">E18/($D$25/100*$D$29/1000)</f>
        <v>134177.58369723437</v>
      </c>
      <c r="F32" s="56">
        <f t="shared" si="2"/>
        <v>155049.6522723597</v>
      </c>
      <c r="G32" s="56">
        <f t="shared" si="2"/>
        <v>148001.94080543428</v>
      </c>
      <c r="H32" s="56">
        <f t="shared" si="2"/>
        <v>128756.2671842148</v>
      </c>
      <c r="I32" s="56">
        <f t="shared" si="2"/>
        <v>97583.697234352279</v>
      </c>
      <c r="J32" s="56">
        <f t="shared" si="2"/>
        <v>119811.0949377325</v>
      </c>
      <c r="K32" s="56">
        <f t="shared" si="2"/>
        <v>119811.0949377325</v>
      </c>
      <c r="L32" s="56">
        <f t="shared" si="2"/>
        <v>140954.22933850886</v>
      </c>
      <c r="M32" s="56">
        <f t="shared" si="2"/>
        <v>144478.08507197155</v>
      </c>
      <c r="N32" s="56">
        <f t="shared" si="2"/>
        <v>158573.50800582246</v>
      </c>
      <c r="O32" s="56">
        <f t="shared" si="2"/>
        <v>159251.17256994985</v>
      </c>
      <c r="P32" s="56">
        <f>SUM(D32:O32)</f>
        <v>1652823.8719068416</v>
      </c>
      <c r="Q32" s="57" t="s">
        <v>51</v>
      </c>
    </row>
    <row r="33" spans="2:17" ht="12.6" customHeight="1" x14ac:dyDescent="0.15">
      <c r="B33" s="141" t="s">
        <v>90</v>
      </c>
      <c r="C33" s="142"/>
      <c r="D33" s="58">
        <f>(D15/($D$24*$D$27))*$D$26*$D$27*D16*D17/1000</f>
        <v>2.7151200000000002</v>
      </c>
      <c r="E33" s="58">
        <f t="shared" ref="E33:O33" si="3">(E15/($D$24*$D$27))*$D$26*$D$27*E16*E17/1000</f>
        <v>2.4888600000000003</v>
      </c>
      <c r="F33" s="58">
        <f t="shared" si="3"/>
        <v>2.8760160000000008</v>
      </c>
      <c r="G33" s="58">
        <f t="shared" si="3"/>
        <v>2.7452880000000008</v>
      </c>
      <c r="H33" s="58">
        <f t="shared" si="3"/>
        <v>2.3883000000000005</v>
      </c>
      <c r="I33" s="58">
        <f t="shared" si="3"/>
        <v>1.8100799999999999</v>
      </c>
      <c r="J33" s="58">
        <f t="shared" si="3"/>
        <v>2.2223760000000006</v>
      </c>
      <c r="K33" s="58">
        <f t="shared" si="3"/>
        <v>2.2223760000000006</v>
      </c>
      <c r="L33" s="58">
        <f t="shared" si="3"/>
        <v>2.6145600000000013</v>
      </c>
      <c r="M33" s="58">
        <f t="shared" si="3"/>
        <v>2.6799240000000006</v>
      </c>
      <c r="N33" s="58">
        <f t="shared" si="3"/>
        <v>2.9413800000000001</v>
      </c>
      <c r="O33" s="58">
        <f t="shared" si="3"/>
        <v>2.9539500000000003</v>
      </c>
      <c r="P33" s="58">
        <f>SUM(D33:O33)</f>
        <v>30.65823</v>
      </c>
      <c r="Q33" s="1" t="s">
        <v>52</v>
      </c>
    </row>
    <row r="34" spans="2:17" ht="12.6" customHeight="1" x14ac:dyDescent="0.15">
      <c r="B34" s="10"/>
      <c r="C34" s="5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0"/>
    </row>
    <row r="35" spans="2:17" ht="12.6" customHeight="1" x14ac:dyDescent="0.15">
      <c r="B35" s="43" t="s">
        <v>91</v>
      </c>
      <c r="C35" s="4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7" ht="12.6" customHeight="1" x14ac:dyDescent="0.15">
      <c r="B36" s="43" t="s">
        <v>92</v>
      </c>
      <c r="C36" s="43"/>
      <c r="D36" s="6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7" ht="12.6" customHeight="1" x14ac:dyDescent="0.15">
      <c r="B37" s="135" t="s">
        <v>31</v>
      </c>
      <c r="C37" s="136"/>
      <c r="D37" s="132" t="s">
        <v>45</v>
      </c>
      <c r="E37" s="133"/>
      <c r="F37" s="134"/>
      <c r="G37" s="19"/>
      <c r="H37" s="46"/>
      <c r="I37" s="143"/>
      <c r="J37" s="143"/>
      <c r="K37" s="47"/>
      <c r="L37" s="47"/>
      <c r="M37" s="47"/>
    </row>
    <row r="38" spans="2:17" ht="12.6" customHeight="1" x14ac:dyDescent="0.15">
      <c r="B38" s="130" t="s">
        <v>35</v>
      </c>
      <c r="C38" s="131"/>
      <c r="D38" s="132" t="s">
        <v>93</v>
      </c>
      <c r="E38" s="133"/>
      <c r="F38" s="134"/>
      <c r="G38" s="19"/>
      <c r="H38" s="47"/>
      <c r="I38" s="47"/>
      <c r="J38" s="47"/>
      <c r="K38" s="47"/>
      <c r="L38" s="47"/>
      <c r="M38" s="47"/>
    </row>
    <row r="39" spans="2:17" ht="12.6" customHeight="1" x14ac:dyDescent="0.15">
      <c r="B39" s="135" t="s">
        <v>84</v>
      </c>
      <c r="C39" s="136"/>
      <c r="D39" s="137">
        <v>400</v>
      </c>
      <c r="E39" s="137"/>
      <c r="F39" s="137"/>
      <c r="G39" s="48" t="s">
        <v>85</v>
      </c>
    </row>
    <row r="40" spans="2:17" ht="12.6" customHeight="1" x14ac:dyDescent="0.15">
      <c r="B40" s="127" t="s">
        <v>32</v>
      </c>
      <c r="C40" s="138"/>
      <c r="D40" s="137">
        <v>80</v>
      </c>
      <c r="E40" s="137"/>
      <c r="F40" s="137"/>
      <c r="G40" s="48" t="s">
        <v>33</v>
      </c>
    </row>
    <row r="41" spans="2:17" ht="12.6" customHeight="1" x14ac:dyDescent="0.15">
      <c r="B41" s="127" t="s">
        <v>36</v>
      </c>
      <c r="C41" s="136"/>
      <c r="D41" s="129">
        <v>4</v>
      </c>
      <c r="E41" s="129"/>
      <c r="F41" s="129"/>
      <c r="G41" s="49" t="s">
        <v>37</v>
      </c>
    </row>
    <row r="42" spans="2:17" ht="12.6" customHeight="1" x14ac:dyDescent="0.15">
      <c r="B42" s="127" t="s">
        <v>43</v>
      </c>
      <c r="C42" s="136"/>
      <c r="D42" s="139">
        <v>3</v>
      </c>
      <c r="E42" s="139"/>
      <c r="F42" s="139"/>
      <c r="G42" s="50"/>
    </row>
    <row r="43" spans="2:17" ht="12.6" customHeight="1" x14ac:dyDescent="0.15">
      <c r="B43" s="18" t="s">
        <v>38</v>
      </c>
      <c r="C43" s="51"/>
      <c r="D43" s="140" t="s">
        <v>74</v>
      </c>
      <c r="E43" s="140"/>
      <c r="F43" s="140"/>
      <c r="I43" s="41"/>
    </row>
    <row r="44" spans="2:17" ht="12.6" customHeight="1" x14ac:dyDescent="0.15">
      <c r="B44" s="127" t="s">
        <v>39</v>
      </c>
      <c r="C44" s="128"/>
      <c r="D44" s="129">
        <v>15000</v>
      </c>
      <c r="E44" s="129"/>
      <c r="F44" s="129"/>
      <c r="G44" s="52" t="s">
        <v>94</v>
      </c>
      <c r="H44" s="62" t="s">
        <v>95</v>
      </c>
    </row>
    <row r="45" spans="2:17" ht="12.6" customHeight="1" x14ac:dyDescent="0.15">
      <c r="B45" s="13"/>
      <c r="C45" s="13"/>
      <c r="G45" s="55" t="s">
        <v>87</v>
      </c>
      <c r="I45" s="53" t="s">
        <v>72</v>
      </c>
      <c r="J45" s="121" t="s">
        <v>42</v>
      </c>
      <c r="K45" s="122"/>
      <c r="L45" s="122"/>
      <c r="M45" s="123"/>
    </row>
    <row r="46" spans="2:17" ht="12.6" customHeight="1" x14ac:dyDescent="0.15">
      <c r="B46" s="63"/>
      <c r="C46" s="63"/>
      <c r="D46" s="64"/>
      <c r="E46" s="54"/>
      <c r="F46" s="16"/>
      <c r="G46" s="65"/>
      <c r="H46" s="17"/>
      <c r="I46" s="54"/>
      <c r="J46" s="16"/>
      <c r="K46" s="17"/>
      <c r="L46" s="17"/>
      <c r="M46" s="14"/>
    </row>
    <row r="47" spans="2:17" ht="12.6" customHeight="1" x14ac:dyDescent="0.15">
      <c r="D47" s="5" t="s">
        <v>12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5" t="s">
        <v>19</v>
      </c>
      <c r="L47" s="5" t="s">
        <v>20</v>
      </c>
      <c r="M47" s="5" t="s">
        <v>21</v>
      </c>
      <c r="N47" s="5" t="s">
        <v>22</v>
      </c>
      <c r="O47" s="5" t="s">
        <v>23</v>
      </c>
      <c r="P47" s="1" t="s">
        <v>24</v>
      </c>
      <c r="Q47" s="1" t="s">
        <v>88</v>
      </c>
    </row>
    <row r="48" spans="2:17" ht="12.6" customHeight="1" x14ac:dyDescent="0.15">
      <c r="B48" s="124" t="s">
        <v>89</v>
      </c>
      <c r="C48" s="124"/>
      <c r="D48" s="56">
        <f>D18/($D$40/100*$D$44/1000)</f>
        <v>22626.000000000004</v>
      </c>
      <c r="E48" s="56">
        <f t="shared" ref="E48:O48" si="4">E18/($D$40/100*$D$44/1000)</f>
        <v>20740.500000000004</v>
      </c>
      <c r="F48" s="56">
        <f t="shared" si="4"/>
        <v>23966.800000000003</v>
      </c>
      <c r="G48" s="56">
        <f t="shared" si="4"/>
        <v>22877.400000000005</v>
      </c>
      <c r="H48" s="56">
        <f t="shared" si="4"/>
        <v>19902.500000000004</v>
      </c>
      <c r="I48" s="56">
        <f t="shared" si="4"/>
        <v>15084.000000000002</v>
      </c>
      <c r="J48" s="56">
        <f t="shared" si="4"/>
        <v>18519.8</v>
      </c>
      <c r="K48" s="56">
        <f t="shared" si="4"/>
        <v>18519.8</v>
      </c>
      <c r="L48" s="56">
        <f t="shared" si="4"/>
        <v>21788.000000000004</v>
      </c>
      <c r="M48" s="56">
        <f t="shared" si="4"/>
        <v>22332.7</v>
      </c>
      <c r="N48" s="56">
        <f t="shared" si="4"/>
        <v>24511.500000000004</v>
      </c>
      <c r="O48" s="56">
        <f t="shared" si="4"/>
        <v>24616.25</v>
      </c>
      <c r="P48" s="56">
        <f>SUM(D48:O48)</f>
        <v>255485.25000000003</v>
      </c>
      <c r="Q48" s="57" t="s">
        <v>96</v>
      </c>
    </row>
    <row r="49" spans="2:17" ht="12.6" customHeight="1" x14ac:dyDescent="0.15">
      <c r="B49" s="124" t="s">
        <v>90</v>
      </c>
      <c r="C49" s="124"/>
      <c r="D49" s="58">
        <f>(D15/($D$39*$D$42))*$D$41*$D$42*D16*D17/1000</f>
        <v>2.7151200000000006</v>
      </c>
      <c r="E49" s="58">
        <f t="shared" ref="E49:O49" si="5">(E15/($D$39*$D$42))*$D$41*$D$42*E16*E17/1000</f>
        <v>2.4888600000000007</v>
      </c>
      <c r="F49" s="58">
        <f t="shared" si="5"/>
        <v>2.8760160000000008</v>
      </c>
      <c r="G49" s="58">
        <f t="shared" si="5"/>
        <v>2.7452880000000008</v>
      </c>
      <c r="H49" s="58">
        <f t="shared" si="5"/>
        <v>2.3883000000000005</v>
      </c>
      <c r="I49" s="58">
        <f t="shared" si="5"/>
        <v>1.8100800000000004</v>
      </c>
      <c r="J49" s="58">
        <f t="shared" si="5"/>
        <v>2.2223760000000001</v>
      </c>
      <c r="K49" s="58">
        <f t="shared" si="5"/>
        <v>2.2223760000000001</v>
      </c>
      <c r="L49" s="58">
        <f t="shared" si="5"/>
        <v>2.6145600000000009</v>
      </c>
      <c r="M49" s="58">
        <f t="shared" si="5"/>
        <v>2.6799240000000011</v>
      </c>
      <c r="N49" s="58">
        <f t="shared" si="5"/>
        <v>2.9413800000000005</v>
      </c>
      <c r="O49" s="58">
        <f t="shared" si="5"/>
        <v>2.9539500000000003</v>
      </c>
      <c r="P49" s="58">
        <f>SUM(D49:O49)</f>
        <v>30.658230000000003</v>
      </c>
      <c r="Q49" s="1" t="s">
        <v>52</v>
      </c>
    </row>
    <row r="50" spans="2:17" ht="12.6" customHeight="1" x14ac:dyDescent="0.15">
      <c r="B50" s="63"/>
      <c r="C50" s="63"/>
      <c r="D50" s="64" t="s">
        <v>97</v>
      </c>
      <c r="E50" s="54"/>
      <c r="F50" s="16"/>
      <c r="G50" s="65"/>
      <c r="H50" s="17"/>
      <c r="I50" s="54"/>
      <c r="J50" s="16"/>
      <c r="K50" s="17"/>
      <c r="L50" s="17"/>
      <c r="M50" s="14"/>
    </row>
    <row r="51" spans="2:17" ht="12.6" customHeight="1" x14ac:dyDescent="0.15">
      <c r="B51" s="53"/>
      <c r="C51" s="53"/>
      <c r="D51" s="66"/>
      <c r="E51" s="66"/>
      <c r="F51" s="66"/>
      <c r="G51" s="66"/>
      <c r="H51" s="66"/>
      <c r="I51" s="66"/>
      <c r="J51" s="66"/>
      <c r="K51" s="66"/>
      <c r="L51" s="29"/>
      <c r="M51" s="29"/>
      <c r="N51" s="29"/>
      <c r="O51" s="29"/>
      <c r="P51" s="29"/>
    </row>
    <row r="52" spans="2:17" ht="12.6" customHeight="1" x14ac:dyDescent="0.15">
      <c r="B52" s="67" t="s">
        <v>4</v>
      </c>
      <c r="C52" s="29"/>
      <c r="D52" s="68" t="s">
        <v>98</v>
      </c>
      <c r="E52" s="66"/>
      <c r="F52" s="66"/>
      <c r="G52" s="66"/>
      <c r="H52" s="66"/>
      <c r="I52" s="66"/>
      <c r="J52" s="66"/>
      <c r="K52" s="66"/>
      <c r="L52" s="29"/>
      <c r="M52" s="29"/>
      <c r="N52" s="29"/>
      <c r="O52" s="29"/>
      <c r="P52" s="29"/>
    </row>
    <row r="53" spans="2:17" ht="12.6" customHeight="1" x14ac:dyDescent="0.15">
      <c r="B53" s="29"/>
      <c r="C53" s="29"/>
      <c r="D53" s="29" t="s">
        <v>99</v>
      </c>
      <c r="E53" s="29"/>
      <c r="F53" s="29"/>
      <c r="G53" s="29"/>
      <c r="H53" s="29"/>
      <c r="I53" s="29" t="s">
        <v>100</v>
      </c>
      <c r="J53" s="29"/>
      <c r="K53" s="29"/>
      <c r="L53" s="29"/>
      <c r="M53" s="29"/>
      <c r="N53" s="29"/>
      <c r="O53" s="29"/>
      <c r="P53" s="69">
        <f>P55*I56+P58*I59</f>
        <v>4291.3711415510916</v>
      </c>
    </row>
    <row r="54" spans="2:17" ht="12.6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6"/>
      <c r="P54" s="70"/>
    </row>
    <row r="55" spans="2:17" ht="12.6" customHeight="1" x14ac:dyDescent="0.15">
      <c r="B55" s="53" t="s">
        <v>101</v>
      </c>
      <c r="C55" s="53"/>
      <c r="D55" s="71" t="s">
        <v>46</v>
      </c>
      <c r="E55" s="29"/>
      <c r="F55" s="29"/>
      <c r="G55" s="29"/>
      <c r="H55" s="29"/>
      <c r="I55" s="72" t="s">
        <v>55</v>
      </c>
      <c r="J55" s="29" t="s">
        <v>53</v>
      </c>
      <c r="K55" s="66" t="s">
        <v>102</v>
      </c>
      <c r="L55" s="29"/>
      <c r="M55" s="29"/>
      <c r="N55" s="29"/>
      <c r="O55" s="29"/>
      <c r="P55" s="69">
        <f>P32/1000</f>
        <v>1652.8238719068415</v>
      </c>
    </row>
    <row r="56" spans="2:17" ht="12.6" customHeight="1" x14ac:dyDescent="0.15">
      <c r="B56" s="53" t="s">
        <v>103</v>
      </c>
      <c r="C56" s="53"/>
      <c r="D56" s="71" t="s">
        <v>47</v>
      </c>
      <c r="E56" s="29"/>
      <c r="F56" s="29"/>
      <c r="G56" s="73" t="s">
        <v>54</v>
      </c>
      <c r="H56" s="74" t="str">
        <f>I55</f>
        <v>Kl</v>
      </c>
      <c r="I56" s="112">
        <v>2.5859999999999999</v>
      </c>
      <c r="J56" s="53" t="s">
        <v>72</v>
      </c>
      <c r="K56" s="121" t="s">
        <v>42</v>
      </c>
      <c r="L56" s="122"/>
      <c r="M56" s="122"/>
      <c r="N56" s="123"/>
      <c r="O56" s="29"/>
      <c r="P56" s="76"/>
    </row>
    <row r="57" spans="2:17" ht="12.6" customHeight="1" x14ac:dyDescent="0.15">
      <c r="C57" s="53"/>
      <c r="E57" s="29"/>
      <c r="F57" s="29"/>
      <c r="G57" s="77"/>
      <c r="H57" s="78"/>
      <c r="I57" s="79"/>
      <c r="J57" s="80"/>
      <c r="K57" s="20"/>
      <c r="L57" s="20"/>
      <c r="M57" s="81"/>
      <c r="N57" s="81"/>
      <c r="O57" s="29"/>
      <c r="P57" s="82"/>
    </row>
    <row r="58" spans="2:17" ht="12.6" customHeight="1" x14ac:dyDescent="0.15">
      <c r="B58" s="53" t="s">
        <v>104</v>
      </c>
      <c r="C58" s="53"/>
      <c r="D58" s="83" t="s">
        <v>48</v>
      </c>
      <c r="E58" s="29"/>
      <c r="F58" s="29"/>
      <c r="G58" s="29"/>
      <c r="H58" s="29"/>
      <c r="I58" s="29" t="s">
        <v>25</v>
      </c>
      <c r="J58" s="29"/>
      <c r="K58" s="29"/>
      <c r="L58" s="29"/>
      <c r="M58" s="29"/>
      <c r="N58" s="29"/>
      <c r="O58" s="29"/>
      <c r="P58" s="69">
        <f>P33</f>
        <v>30.65823</v>
      </c>
    </row>
    <row r="59" spans="2:17" ht="12.6" customHeight="1" x14ac:dyDescent="0.15">
      <c r="B59" s="53" t="s">
        <v>105</v>
      </c>
      <c r="C59" s="53"/>
      <c r="D59" s="83" t="s">
        <v>5</v>
      </c>
      <c r="E59" s="29"/>
      <c r="F59" s="29"/>
      <c r="G59" s="29" t="s">
        <v>26</v>
      </c>
      <c r="H59" s="29"/>
      <c r="I59" s="84">
        <v>0.56000000000000005</v>
      </c>
      <c r="J59" s="53" t="s">
        <v>72</v>
      </c>
      <c r="K59" s="121" t="s">
        <v>134</v>
      </c>
      <c r="L59" s="122"/>
      <c r="M59" s="122"/>
      <c r="N59" s="123"/>
      <c r="O59" s="53"/>
      <c r="P59" s="29"/>
    </row>
    <row r="60" spans="2:17" ht="12.6" customHeight="1" x14ac:dyDescent="0.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7" ht="12.6" customHeight="1" x14ac:dyDescent="0.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7" ht="12.6" customHeight="1" x14ac:dyDescent="0.15">
      <c r="B62" s="67" t="s">
        <v>6</v>
      </c>
      <c r="C62" s="29"/>
      <c r="D62" s="68" t="s">
        <v>98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2.6" customHeight="1" x14ac:dyDescent="0.15">
      <c r="B63" s="29"/>
      <c r="C63" s="29"/>
      <c r="D63" s="29" t="s">
        <v>106</v>
      </c>
      <c r="E63" s="29"/>
      <c r="F63" s="29"/>
      <c r="G63" s="29" t="s">
        <v>1</v>
      </c>
      <c r="H63" s="29"/>
      <c r="I63" s="29"/>
      <c r="J63" s="29"/>
      <c r="K63" s="29"/>
      <c r="L63" s="29"/>
      <c r="M63" s="29"/>
      <c r="N63" s="29"/>
      <c r="O63" s="29"/>
      <c r="P63" s="85">
        <f>P65*I66+P68*I69</f>
        <v>17.168608800000005</v>
      </c>
      <c r="Q63" s="29"/>
    </row>
    <row r="64" spans="2:17" ht="12.6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6"/>
      <c r="P64" s="86"/>
      <c r="Q64" s="29"/>
    </row>
    <row r="65" spans="2:17" ht="12.6" customHeight="1" x14ac:dyDescent="0.15">
      <c r="B65" s="53" t="s">
        <v>107</v>
      </c>
      <c r="C65" s="53"/>
      <c r="D65" s="71" t="s">
        <v>49</v>
      </c>
      <c r="E65" s="29"/>
      <c r="F65" s="29"/>
      <c r="G65" s="29"/>
      <c r="H65" s="29"/>
      <c r="I65" s="72" t="s">
        <v>75</v>
      </c>
      <c r="J65" s="29" t="s">
        <v>53</v>
      </c>
      <c r="K65" s="66" t="s">
        <v>102</v>
      </c>
      <c r="L65" s="29"/>
      <c r="M65" s="29"/>
      <c r="N65" s="29"/>
      <c r="O65" s="29"/>
      <c r="P65" s="69">
        <f>P48/1000</f>
        <v>255.48525000000004</v>
      </c>
      <c r="Q65" s="29"/>
    </row>
    <row r="66" spans="2:17" ht="12.6" customHeight="1" x14ac:dyDescent="0.15">
      <c r="B66" s="53" t="s">
        <v>108</v>
      </c>
      <c r="C66" s="53"/>
      <c r="D66" s="71" t="s">
        <v>47</v>
      </c>
      <c r="E66" s="29"/>
      <c r="F66" s="29"/>
      <c r="G66" s="73" t="s">
        <v>54</v>
      </c>
      <c r="H66" s="74" t="str">
        <f>I65</f>
        <v>ton</v>
      </c>
      <c r="I66" s="87">
        <v>0</v>
      </c>
      <c r="J66" s="53" t="s">
        <v>72</v>
      </c>
      <c r="K66" s="121" t="s">
        <v>109</v>
      </c>
      <c r="L66" s="125"/>
      <c r="M66" s="125"/>
      <c r="N66" s="126"/>
      <c r="O66" s="29"/>
      <c r="P66" s="88"/>
      <c r="Q66" s="29"/>
    </row>
    <row r="67" spans="2:17" ht="12.6" customHeight="1" x14ac:dyDescent="0.15">
      <c r="B67" s="53"/>
      <c r="C67" s="53"/>
      <c r="D67" s="29"/>
      <c r="E67" s="29"/>
      <c r="F67" s="29"/>
      <c r="G67" s="77"/>
      <c r="H67" s="78"/>
      <c r="I67" s="79"/>
      <c r="J67" s="80"/>
      <c r="K67" s="20"/>
      <c r="L67" s="20"/>
      <c r="M67" s="81"/>
      <c r="N67" s="81"/>
      <c r="O67" s="29"/>
      <c r="P67" s="89"/>
      <c r="Q67" s="29"/>
    </row>
    <row r="68" spans="2:17" ht="12.6" customHeight="1" x14ac:dyDescent="0.15">
      <c r="B68" s="53" t="s">
        <v>110</v>
      </c>
      <c r="C68" s="53"/>
      <c r="D68" s="29" t="s">
        <v>50</v>
      </c>
      <c r="E68" s="29"/>
      <c r="F68" s="29"/>
      <c r="G68" s="29"/>
      <c r="H68" s="29"/>
      <c r="I68" s="29" t="s">
        <v>25</v>
      </c>
      <c r="J68" s="29"/>
      <c r="K68" s="29"/>
      <c r="L68" s="29"/>
      <c r="M68" s="29"/>
      <c r="N68" s="29"/>
      <c r="O68" s="29"/>
      <c r="P68" s="69">
        <f>P49</f>
        <v>30.658230000000003</v>
      </c>
      <c r="Q68" s="29"/>
    </row>
    <row r="69" spans="2:17" ht="12.6" customHeight="1" x14ac:dyDescent="0.15">
      <c r="B69" s="53" t="s">
        <v>105</v>
      </c>
      <c r="C69" s="53"/>
      <c r="D69" s="29" t="s">
        <v>5</v>
      </c>
      <c r="E69" s="29"/>
      <c r="F69" s="29"/>
      <c r="G69" s="29" t="s">
        <v>26</v>
      </c>
      <c r="H69" s="29"/>
      <c r="I69" s="84">
        <f>I59</f>
        <v>0.56000000000000005</v>
      </c>
      <c r="J69" s="53" t="s">
        <v>72</v>
      </c>
      <c r="K69" s="113" t="str">
        <f>K59</f>
        <v>2020年度JCM設備補助公募要領</v>
      </c>
      <c r="L69" s="114"/>
      <c r="M69" s="114"/>
      <c r="N69" s="115"/>
      <c r="O69" s="53"/>
      <c r="P69" s="79"/>
      <c r="Q69" s="29"/>
    </row>
    <row r="70" spans="2:17" ht="12.6" customHeight="1" x14ac:dyDescent="0.15">
      <c r="B70" s="53"/>
      <c r="C70" s="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53"/>
      <c r="P70" s="79"/>
      <c r="Q70" s="29"/>
    </row>
    <row r="71" spans="2:17" ht="12.6" customHeight="1" x14ac:dyDescent="0.15">
      <c r="B71" s="53"/>
      <c r="C71" s="5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3"/>
      <c r="P71" s="79"/>
      <c r="Q71" s="29"/>
    </row>
    <row r="72" spans="2:17" ht="12.6" customHeight="1" x14ac:dyDescent="0.15">
      <c r="B72" s="53"/>
      <c r="C72" s="5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3"/>
      <c r="P72" s="79"/>
      <c r="Q72" s="29"/>
    </row>
    <row r="73" spans="2:17" ht="12.6" customHeight="1" x14ac:dyDescent="0.15">
      <c r="B73" s="67" t="s">
        <v>111</v>
      </c>
      <c r="C73" s="67"/>
      <c r="D73" s="29"/>
      <c r="E73" s="29"/>
      <c r="F73" s="29"/>
      <c r="G73" s="29"/>
      <c r="H73" s="29"/>
      <c r="I73" s="29"/>
      <c r="J73" s="29"/>
      <c r="K73" s="66"/>
      <c r="L73" s="66"/>
      <c r="M73" s="66"/>
      <c r="N73" s="29"/>
      <c r="O73" s="29"/>
      <c r="P73" s="29"/>
      <c r="Q73" s="29"/>
    </row>
    <row r="74" spans="2:17" ht="12.6" customHeight="1" x14ac:dyDescent="0.15">
      <c r="B74" s="53" t="s">
        <v>112</v>
      </c>
      <c r="C74" s="53"/>
      <c r="D74" s="29" t="s">
        <v>0</v>
      </c>
      <c r="E74" s="29"/>
      <c r="F74" s="29"/>
      <c r="G74" s="29" t="s">
        <v>1</v>
      </c>
      <c r="H74" s="29"/>
      <c r="I74" s="29"/>
      <c r="J74" s="29"/>
      <c r="K74" s="29"/>
      <c r="L74" s="29"/>
      <c r="M74" s="29"/>
      <c r="N74" s="29"/>
      <c r="O74" s="29"/>
      <c r="P74" s="69">
        <f>ROUNDDOWN((P53-P63),0)</f>
        <v>4274</v>
      </c>
    </row>
    <row r="75" spans="2:17" ht="12.6" customHeight="1" x14ac:dyDescent="0.15">
      <c r="B75" s="53"/>
      <c r="C75" s="53"/>
      <c r="D75" s="29" t="s">
        <v>113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0"/>
    </row>
    <row r="76" spans="2:17" ht="12.6" customHeight="1" x14ac:dyDescent="0.15">
      <c r="B76" s="53" t="s">
        <v>114</v>
      </c>
      <c r="C76" s="53"/>
      <c r="D76" s="29" t="s">
        <v>2</v>
      </c>
      <c r="E76" s="29"/>
      <c r="F76" s="29"/>
      <c r="G76" s="29" t="s">
        <v>1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2:17" ht="12.6" customHeight="1" x14ac:dyDescent="0.15">
      <c r="B77" s="53" t="s">
        <v>115</v>
      </c>
      <c r="C77" s="53"/>
      <c r="D77" s="29" t="s">
        <v>3</v>
      </c>
      <c r="E77" s="29"/>
      <c r="F77" s="29"/>
      <c r="G77" s="29" t="s">
        <v>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2:17" ht="12.6" customHeight="1" x14ac:dyDescent="0.15">
      <c r="B78" s="53"/>
      <c r="C78" s="5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7" ht="12.6" customHeight="1" x14ac:dyDescent="0.15">
      <c r="B79" s="91" t="s">
        <v>116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  <c r="Q79" s="29"/>
    </row>
    <row r="80" spans="2:17" ht="12.6" customHeight="1" x14ac:dyDescent="0.15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8"/>
      <c r="Q80" s="29"/>
    </row>
    <row r="81" spans="2:18" ht="12.6" customHeight="1" x14ac:dyDescent="0.15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8"/>
      <c r="Q81" s="29"/>
    </row>
    <row r="82" spans="2:18" ht="12.6" customHeight="1" x14ac:dyDescent="0.15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8"/>
      <c r="Q82" s="29"/>
    </row>
    <row r="83" spans="2:18" ht="12.6" customHeight="1" x14ac:dyDescent="0.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  <c r="Q83" s="29"/>
    </row>
    <row r="84" spans="2:18" ht="12.6" customHeight="1" x14ac:dyDescent="0.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  <c r="Q84" s="29"/>
    </row>
    <row r="85" spans="2:18" ht="12.6" customHeight="1" x14ac:dyDescent="0.15">
      <c r="B85" s="5" t="s">
        <v>68</v>
      </c>
      <c r="C85" s="96">
        <v>8</v>
      </c>
      <c r="D85" s="97" t="s">
        <v>69</v>
      </c>
      <c r="M85" s="29"/>
      <c r="N85" s="29"/>
      <c r="O85" s="98" t="s">
        <v>117</v>
      </c>
      <c r="P85" s="29"/>
      <c r="Q85" s="29"/>
    </row>
    <row r="86" spans="2:18" ht="12.6" customHeight="1" x14ac:dyDescent="0.15">
      <c r="B86" s="119" t="s">
        <v>70</v>
      </c>
      <c r="C86" s="120"/>
      <c r="D86" s="57" t="s">
        <v>60</v>
      </c>
      <c r="E86" s="57" t="s">
        <v>61</v>
      </c>
      <c r="F86" s="57" t="s">
        <v>62</v>
      </c>
      <c r="G86" s="57" t="s">
        <v>63</v>
      </c>
      <c r="H86" s="57" t="s">
        <v>64</v>
      </c>
      <c r="I86" s="57" t="s">
        <v>65</v>
      </c>
      <c r="J86" s="57" t="s">
        <v>66</v>
      </c>
      <c r="K86" s="57" t="s">
        <v>67</v>
      </c>
      <c r="L86" s="57"/>
      <c r="M86" s="57"/>
      <c r="N86" s="57"/>
      <c r="O86" s="57"/>
      <c r="P86" s="2" t="s">
        <v>71</v>
      </c>
      <c r="Q86" s="29"/>
      <c r="R86" s="29"/>
    </row>
    <row r="87" spans="2:18" ht="12.6" customHeight="1" x14ac:dyDescent="0.15">
      <c r="B87" s="99" t="s">
        <v>118</v>
      </c>
      <c r="C87" s="100" t="s">
        <v>119</v>
      </c>
      <c r="D87" s="75">
        <v>2146076</v>
      </c>
      <c r="E87" s="75">
        <v>2605950</v>
      </c>
      <c r="F87" s="75">
        <v>2759240</v>
      </c>
      <c r="G87" s="75">
        <v>2912532</v>
      </c>
      <c r="H87" s="75">
        <v>3065823</v>
      </c>
      <c r="I87" s="75">
        <v>3065823</v>
      </c>
      <c r="J87" s="75">
        <v>3065823</v>
      </c>
      <c r="K87" s="75">
        <v>3065823</v>
      </c>
      <c r="L87" s="101"/>
      <c r="M87" s="101"/>
      <c r="N87" s="101"/>
      <c r="O87" s="101"/>
      <c r="P87" s="102"/>
      <c r="Q87" s="29"/>
      <c r="R87" s="29"/>
    </row>
    <row r="88" spans="2:18" ht="12.6" customHeight="1" x14ac:dyDescent="0.15">
      <c r="B88" s="99" t="s">
        <v>120</v>
      </c>
      <c r="C88" s="100" t="s">
        <v>121</v>
      </c>
      <c r="D88" s="69">
        <f t="shared" ref="D88:K88" si="6">$P$65*D87/$P$18</f>
        <v>178.83966666666666</v>
      </c>
      <c r="E88" s="69">
        <f t="shared" si="6"/>
        <v>217.16249999999999</v>
      </c>
      <c r="F88" s="69">
        <f t="shared" si="6"/>
        <v>229.9366666666667</v>
      </c>
      <c r="G88" s="69">
        <f t="shared" si="6"/>
        <v>242.71100000000001</v>
      </c>
      <c r="H88" s="69">
        <f t="shared" si="6"/>
        <v>255.48524999999998</v>
      </c>
      <c r="I88" s="69">
        <f t="shared" si="6"/>
        <v>255.48524999999998</v>
      </c>
      <c r="J88" s="69">
        <f t="shared" si="6"/>
        <v>255.48524999999998</v>
      </c>
      <c r="K88" s="69">
        <f t="shared" si="6"/>
        <v>255.48524999999998</v>
      </c>
      <c r="L88" s="103"/>
      <c r="M88" s="103"/>
      <c r="N88" s="103"/>
      <c r="O88" s="103"/>
      <c r="P88" s="102"/>
      <c r="Q88" s="29"/>
      <c r="R88" s="29"/>
    </row>
    <row r="89" spans="2:18" ht="12.6" customHeight="1" x14ac:dyDescent="0.15">
      <c r="B89" s="99" t="s">
        <v>122</v>
      </c>
      <c r="C89" s="100" t="s">
        <v>123</v>
      </c>
      <c r="D89" s="75">
        <v>160</v>
      </c>
      <c r="E89" s="75">
        <v>180</v>
      </c>
      <c r="F89" s="75">
        <v>240</v>
      </c>
      <c r="G89" s="75">
        <v>240</v>
      </c>
      <c r="H89" s="75">
        <v>288</v>
      </c>
      <c r="I89" s="75">
        <v>288</v>
      </c>
      <c r="J89" s="75">
        <v>288</v>
      </c>
      <c r="K89" s="75">
        <v>288</v>
      </c>
      <c r="L89" s="101"/>
      <c r="M89" s="101"/>
      <c r="N89" s="101"/>
      <c r="O89" s="101"/>
      <c r="P89" s="102"/>
      <c r="Q89" s="29"/>
      <c r="R89" s="29"/>
    </row>
    <row r="90" spans="2:18" ht="12.6" customHeight="1" x14ac:dyDescent="0.15">
      <c r="B90" s="99" t="s">
        <v>124</v>
      </c>
      <c r="C90" s="100" t="s">
        <v>125</v>
      </c>
      <c r="D90" s="104">
        <f>IF(D89&lt;=D88,D89,D88)</f>
        <v>160</v>
      </c>
      <c r="E90" s="104">
        <f t="shared" ref="E90:K90" si="7">IF(E89&lt;=E88,E89,E88)</f>
        <v>180</v>
      </c>
      <c r="F90" s="104">
        <f t="shared" si="7"/>
        <v>229.9366666666667</v>
      </c>
      <c r="G90" s="104">
        <f t="shared" si="7"/>
        <v>240</v>
      </c>
      <c r="H90" s="104">
        <f t="shared" si="7"/>
        <v>255.48524999999998</v>
      </c>
      <c r="I90" s="104">
        <f t="shared" si="7"/>
        <v>255.48524999999998</v>
      </c>
      <c r="J90" s="104">
        <f t="shared" si="7"/>
        <v>255.48524999999998</v>
      </c>
      <c r="K90" s="104">
        <f t="shared" si="7"/>
        <v>255.48524999999998</v>
      </c>
      <c r="L90" s="103"/>
      <c r="M90" s="103"/>
      <c r="N90" s="103"/>
      <c r="O90" s="103"/>
      <c r="P90" s="102"/>
      <c r="Q90" s="29"/>
      <c r="R90" s="29"/>
    </row>
    <row r="91" spans="2:18" ht="12.6" customHeight="1" x14ac:dyDescent="0.15">
      <c r="B91" s="105" t="s">
        <v>0</v>
      </c>
      <c r="C91" s="106" t="s">
        <v>126</v>
      </c>
      <c r="D91" s="69">
        <f>$P$74*D90/$P$65</f>
        <v>2676.6320169168275</v>
      </c>
      <c r="E91" s="69">
        <f t="shared" ref="E91:K91" si="8">$P$74*E90/$P$65</f>
        <v>3011.2110190314311</v>
      </c>
      <c r="F91" s="69">
        <f t="shared" si="8"/>
        <v>3846.599024144577</v>
      </c>
      <c r="G91" s="69">
        <f t="shared" si="8"/>
        <v>4014.9480253752413</v>
      </c>
      <c r="H91" s="69">
        <f t="shared" si="8"/>
        <v>4273.9999999999991</v>
      </c>
      <c r="I91" s="69">
        <f t="shared" si="8"/>
        <v>4273.9999999999991</v>
      </c>
      <c r="J91" s="69">
        <f t="shared" si="8"/>
        <v>4273.9999999999991</v>
      </c>
      <c r="K91" s="69">
        <f t="shared" si="8"/>
        <v>4273.9999999999991</v>
      </c>
      <c r="L91" s="103"/>
      <c r="M91" s="103"/>
      <c r="N91" s="103"/>
      <c r="O91" s="103"/>
      <c r="P91" s="69">
        <f>SUM(D91:O91)</f>
        <v>30645.390085468076</v>
      </c>
      <c r="Q91" s="29"/>
      <c r="R91" s="29"/>
    </row>
    <row r="92" spans="2:18" ht="12.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76"/>
      <c r="N92" s="53"/>
      <c r="O92" s="29"/>
      <c r="P92" s="29"/>
      <c r="Q92" s="29"/>
    </row>
    <row r="93" spans="2:18" ht="12.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107">
        <f>ROUNDDOWN((P91/C85),0)</f>
        <v>3830</v>
      </c>
      <c r="Q93" s="108" t="s">
        <v>127</v>
      </c>
    </row>
    <row r="94" spans="2:18" ht="12.6" customHeight="1" x14ac:dyDescent="0.15">
      <c r="B94" s="10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90" t="s">
        <v>128</v>
      </c>
      <c r="Q94" s="29"/>
    </row>
  </sheetData>
  <mergeCells count="52">
    <mergeCell ref="C4:J4"/>
    <mergeCell ref="B5:B7"/>
    <mergeCell ref="D5:J5"/>
    <mergeCell ref="D6:F6"/>
    <mergeCell ref="H6:J6"/>
    <mergeCell ref="D7:F7"/>
    <mergeCell ref="G7:J7"/>
    <mergeCell ref="C8:J8"/>
    <mergeCell ref="B25:C25"/>
    <mergeCell ref="D25:F25"/>
    <mergeCell ref="B22:C22"/>
    <mergeCell ref="D22:F22"/>
    <mergeCell ref="I22:J22"/>
    <mergeCell ref="B23:C23"/>
    <mergeCell ref="D23:F23"/>
    <mergeCell ref="B24:C24"/>
    <mergeCell ref="D24:F24"/>
    <mergeCell ref="B26:C26"/>
    <mergeCell ref="D26:F26"/>
    <mergeCell ref="B27:C27"/>
    <mergeCell ref="D27:F27"/>
    <mergeCell ref="D28:F28"/>
    <mergeCell ref="I29:L29"/>
    <mergeCell ref="B32:C32"/>
    <mergeCell ref="B33:C33"/>
    <mergeCell ref="B37:C37"/>
    <mergeCell ref="D37:F37"/>
    <mergeCell ref="I37:J37"/>
    <mergeCell ref="B29:C29"/>
    <mergeCell ref="D29:F29"/>
    <mergeCell ref="B44:C44"/>
    <mergeCell ref="D44:F44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D43:F43"/>
    <mergeCell ref="K69:N69"/>
    <mergeCell ref="B80:P82"/>
    <mergeCell ref="B86:C86"/>
    <mergeCell ref="J45:M45"/>
    <mergeCell ref="B48:C48"/>
    <mergeCell ref="B49:C49"/>
    <mergeCell ref="K56:N56"/>
    <mergeCell ref="K59:N59"/>
    <mergeCell ref="K66:N66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&amp;C&amp;P/&amp;N</oddFooter>
  </headerFooter>
  <rowBreaks count="1" manualBreakCount="1">
    <brk id="50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B316-AADE-4C51-B887-E2407044DD63}">
  <sheetPr>
    <pageSetUpPr fitToPage="1"/>
  </sheetPr>
  <dimension ref="B2:V94"/>
  <sheetViews>
    <sheetView tabSelected="1" view="pageBreakPreview" zoomScaleNormal="90" zoomScaleSheetLayoutView="100" workbookViewId="0">
      <selection activeCell="P74" sqref="P74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4" t="s">
        <v>133</v>
      </c>
    </row>
    <row r="4" spans="2:22" s="29" customFormat="1" ht="12.6" customHeight="1" x14ac:dyDescent="0.15">
      <c r="B4" s="25" t="s">
        <v>7</v>
      </c>
      <c r="C4" s="144" t="s">
        <v>73</v>
      </c>
      <c r="D4" s="144"/>
      <c r="E4" s="144"/>
      <c r="F4" s="144"/>
      <c r="G4" s="144"/>
      <c r="H4" s="144"/>
      <c r="I4" s="144"/>
      <c r="J4" s="144"/>
      <c r="K4" s="27"/>
      <c r="L4" s="28"/>
      <c r="M4" s="28"/>
      <c r="N4" s="28"/>
    </row>
    <row r="5" spans="2:22" s="29" customFormat="1" ht="12.6" customHeight="1" x14ac:dyDescent="0.15">
      <c r="B5" s="145" t="s">
        <v>8</v>
      </c>
      <c r="C5" s="25" t="s">
        <v>9</v>
      </c>
      <c r="D5" s="144"/>
      <c r="E5" s="148"/>
      <c r="F5" s="148"/>
      <c r="G5" s="148"/>
      <c r="H5" s="148"/>
      <c r="I5" s="148"/>
      <c r="J5" s="148"/>
      <c r="K5" s="27"/>
      <c r="L5" s="28"/>
      <c r="M5" s="28"/>
    </row>
    <row r="6" spans="2:22" s="29" customFormat="1" ht="12.6" customHeight="1" x14ac:dyDescent="0.15">
      <c r="B6" s="146"/>
      <c r="C6" s="25" t="s">
        <v>10</v>
      </c>
      <c r="D6" s="149" t="s">
        <v>76</v>
      </c>
      <c r="E6" s="150"/>
      <c r="F6" s="151"/>
      <c r="G6" s="31" t="s">
        <v>11</v>
      </c>
      <c r="H6" s="149" t="s">
        <v>77</v>
      </c>
      <c r="I6" s="150"/>
      <c r="J6" s="151"/>
      <c r="K6" s="27"/>
      <c r="L6" s="28"/>
      <c r="M6" s="28"/>
    </row>
    <row r="7" spans="2:22" s="29" customFormat="1" ht="12.6" customHeight="1" x14ac:dyDescent="0.15">
      <c r="B7" s="147"/>
      <c r="C7" s="25" t="s">
        <v>78</v>
      </c>
      <c r="D7" s="139">
        <v>700</v>
      </c>
      <c r="E7" s="139"/>
      <c r="F7" s="139"/>
      <c r="G7" s="152" t="s">
        <v>79</v>
      </c>
      <c r="H7" s="153"/>
      <c r="I7" s="153"/>
      <c r="J7" s="154"/>
      <c r="K7" s="27"/>
      <c r="L7" s="28"/>
      <c r="M7" s="28"/>
      <c r="N7" s="28"/>
    </row>
    <row r="8" spans="2:22" ht="12.6" customHeight="1" x14ac:dyDescent="0.15">
      <c r="B8" s="25" t="s">
        <v>80</v>
      </c>
      <c r="C8" s="144" t="s">
        <v>56</v>
      </c>
      <c r="D8" s="144"/>
      <c r="E8" s="144"/>
      <c r="F8" s="144"/>
      <c r="G8" s="144"/>
      <c r="H8" s="144"/>
      <c r="I8" s="144"/>
      <c r="J8" s="144"/>
      <c r="K8" s="27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2:22" ht="12.6" customHeight="1" x14ac:dyDescent="0.15">
      <c r="B9" s="3"/>
      <c r="C9" s="3"/>
      <c r="D9" s="4"/>
      <c r="E9" s="32"/>
      <c r="F9" s="32"/>
      <c r="G9" s="32"/>
      <c r="H9" s="32"/>
      <c r="I9" s="32"/>
      <c r="J9" s="32"/>
      <c r="K9" s="33"/>
      <c r="L9" s="26"/>
      <c r="M9" s="30" t="s">
        <v>129</v>
      </c>
      <c r="N9" s="110"/>
      <c r="O9" s="111" t="s">
        <v>130</v>
      </c>
      <c r="P9" s="29"/>
      <c r="Q9" s="29"/>
      <c r="R9" s="29"/>
      <c r="S9" s="29"/>
      <c r="T9" s="29"/>
      <c r="U9" s="29"/>
      <c r="V9" s="29"/>
    </row>
    <row r="10" spans="2:22" ht="12.6" customHeight="1" x14ac:dyDescent="0.15">
      <c r="B10" s="24" t="s">
        <v>132</v>
      </c>
      <c r="C10" s="24"/>
      <c r="D10" s="34"/>
      <c r="F10" s="35"/>
      <c r="G10" s="35"/>
      <c r="H10" s="35"/>
      <c r="I10" s="35"/>
      <c r="J10" s="35"/>
      <c r="K10" s="35"/>
      <c r="L10" s="36"/>
      <c r="M10" s="37"/>
      <c r="N10" s="37"/>
      <c r="O10" s="37"/>
    </row>
    <row r="11" spans="2:22" ht="12.6" customHeight="1" x14ac:dyDescent="0.15">
      <c r="B11" s="24"/>
      <c r="C11" s="2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38" t="s">
        <v>27</v>
      </c>
      <c r="C12" s="38"/>
      <c r="D12" s="6">
        <v>15</v>
      </c>
      <c r="E12" s="6">
        <v>15</v>
      </c>
      <c r="F12" s="6">
        <v>16</v>
      </c>
      <c r="G12" s="6">
        <v>18</v>
      </c>
      <c r="H12" s="6">
        <v>22</v>
      </c>
      <c r="I12" s="6">
        <v>24</v>
      </c>
      <c r="J12" s="6">
        <v>26</v>
      </c>
      <c r="K12" s="6">
        <v>26</v>
      </c>
      <c r="L12" s="6">
        <v>25</v>
      </c>
      <c r="M12" s="6">
        <v>24</v>
      </c>
      <c r="N12" s="6">
        <v>20</v>
      </c>
      <c r="O12" s="6">
        <v>18</v>
      </c>
    </row>
    <row r="13" spans="2:22" ht="12.6" customHeight="1" x14ac:dyDescent="0.15">
      <c r="B13" s="38" t="s">
        <v>57</v>
      </c>
      <c r="C13" s="38"/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65</v>
      </c>
      <c r="M13" s="7">
        <v>65</v>
      </c>
      <c r="N13" s="7">
        <v>65</v>
      </c>
      <c r="O13" s="7">
        <v>65</v>
      </c>
    </row>
    <row r="14" spans="2:22" ht="12.6" customHeight="1" x14ac:dyDescent="0.15">
      <c r="B14" s="38" t="s">
        <v>58</v>
      </c>
      <c r="C14" s="38"/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</row>
    <row r="15" spans="2:22" ht="12.6" customHeight="1" x14ac:dyDescent="0.15">
      <c r="B15" s="38" t="s">
        <v>59</v>
      </c>
      <c r="C15" s="38"/>
      <c r="D15" s="56">
        <f>4.19*D14*(D13-D12)*60/1000</f>
        <v>1131.3000000000002</v>
      </c>
      <c r="E15" s="56">
        <f t="shared" ref="E15:O15" si="0">4.19*E14*(E13-E12)*60/1000</f>
        <v>1131.3000000000002</v>
      </c>
      <c r="F15" s="56">
        <f t="shared" si="0"/>
        <v>1106.1600000000003</v>
      </c>
      <c r="G15" s="56">
        <f t="shared" si="0"/>
        <v>1055.8800000000003</v>
      </c>
      <c r="H15" s="56">
        <f t="shared" si="0"/>
        <v>955.32000000000016</v>
      </c>
      <c r="I15" s="56">
        <f t="shared" si="0"/>
        <v>905.04000000000008</v>
      </c>
      <c r="J15" s="56">
        <f t="shared" si="0"/>
        <v>854.7600000000001</v>
      </c>
      <c r="K15" s="56">
        <f t="shared" si="0"/>
        <v>854.7600000000001</v>
      </c>
      <c r="L15" s="56">
        <f t="shared" si="0"/>
        <v>1005.6000000000003</v>
      </c>
      <c r="M15" s="56">
        <f t="shared" si="0"/>
        <v>1030.7400000000002</v>
      </c>
      <c r="N15" s="56">
        <f t="shared" si="0"/>
        <v>1131.3000000000002</v>
      </c>
      <c r="O15" s="56">
        <f t="shared" si="0"/>
        <v>1181.5800000000002</v>
      </c>
    </row>
    <row r="16" spans="2:22" ht="12.6" customHeight="1" x14ac:dyDescent="0.15">
      <c r="B16" s="38" t="s">
        <v>28</v>
      </c>
      <c r="C16" s="38"/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</row>
    <row r="17" spans="2:17" ht="12.6" customHeight="1" x14ac:dyDescent="0.15">
      <c r="B17" s="38" t="s">
        <v>29</v>
      </c>
      <c r="C17" s="38"/>
      <c r="D17" s="8">
        <v>24</v>
      </c>
      <c r="E17" s="8">
        <v>22</v>
      </c>
      <c r="F17" s="8">
        <v>26</v>
      </c>
      <c r="G17" s="8">
        <v>26</v>
      </c>
      <c r="H17" s="8">
        <v>25</v>
      </c>
      <c r="I17" s="8">
        <v>20</v>
      </c>
      <c r="J17" s="8">
        <v>26</v>
      </c>
      <c r="K17" s="8">
        <v>26</v>
      </c>
      <c r="L17" s="8">
        <v>26</v>
      </c>
      <c r="M17" s="8">
        <v>26</v>
      </c>
      <c r="N17" s="8">
        <v>26</v>
      </c>
      <c r="O17" s="8">
        <v>25</v>
      </c>
      <c r="P17" s="15" t="s">
        <v>81</v>
      </c>
    </row>
    <row r="18" spans="2:17" ht="12.6" customHeight="1" x14ac:dyDescent="0.15">
      <c r="B18" s="38" t="s">
        <v>30</v>
      </c>
      <c r="C18" s="38"/>
      <c r="D18" s="39">
        <f>D15*D16*D17</f>
        <v>271512.00000000006</v>
      </c>
      <c r="E18" s="39">
        <f t="shared" ref="E18:O18" si="1">E15*E16*E17</f>
        <v>248886.00000000003</v>
      </c>
      <c r="F18" s="39">
        <f t="shared" si="1"/>
        <v>287601.60000000003</v>
      </c>
      <c r="G18" s="39">
        <f t="shared" si="1"/>
        <v>274528.80000000005</v>
      </c>
      <c r="H18" s="39">
        <f t="shared" si="1"/>
        <v>238830.00000000003</v>
      </c>
      <c r="I18" s="39">
        <f t="shared" si="1"/>
        <v>181008.00000000003</v>
      </c>
      <c r="J18" s="39">
        <f t="shared" si="1"/>
        <v>222237.6</v>
      </c>
      <c r="K18" s="39">
        <f t="shared" si="1"/>
        <v>222237.6</v>
      </c>
      <c r="L18" s="39">
        <f t="shared" si="1"/>
        <v>261456.00000000006</v>
      </c>
      <c r="M18" s="39">
        <f t="shared" si="1"/>
        <v>267992.40000000002</v>
      </c>
      <c r="N18" s="39">
        <f t="shared" si="1"/>
        <v>294138.00000000006</v>
      </c>
      <c r="O18" s="39">
        <f t="shared" si="1"/>
        <v>295395</v>
      </c>
      <c r="P18" s="40">
        <f>SUM(D18:O18)</f>
        <v>3065823.0000000005</v>
      </c>
    </row>
    <row r="19" spans="2:17" ht="12.6" customHeight="1" x14ac:dyDescent="0.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7" ht="12.6" customHeight="1" x14ac:dyDescent="0.15">
      <c r="B20" s="43" t="s">
        <v>82</v>
      </c>
      <c r="C20" s="43"/>
      <c r="D20" s="44"/>
      <c r="E20" s="45"/>
      <c r="F20" s="45"/>
      <c r="G20" s="45"/>
      <c r="H20" s="45"/>
      <c r="I20" s="45"/>
      <c r="J20" s="45"/>
      <c r="K20" s="45"/>
      <c r="L20" s="36"/>
      <c r="M20" s="36"/>
      <c r="N20" s="36"/>
      <c r="O20" s="36"/>
    </row>
    <row r="21" spans="2:17" ht="12.6" customHeight="1" x14ac:dyDescent="0.15">
      <c r="B21" s="43" t="s">
        <v>83</v>
      </c>
      <c r="C21" s="43"/>
      <c r="D21" s="44"/>
      <c r="E21" s="45"/>
      <c r="F21" s="45"/>
      <c r="G21" s="45"/>
      <c r="H21" s="45"/>
      <c r="I21" s="45"/>
      <c r="J21" s="45"/>
      <c r="K21" s="45"/>
      <c r="L21" s="36"/>
      <c r="M21" s="36"/>
      <c r="N21" s="36"/>
      <c r="O21" s="36"/>
    </row>
    <row r="22" spans="2:17" ht="12.6" customHeight="1" x14ac:dyDescent="0.15">
      <c r="B22" s="135" t="s">
        <v>31</v>
      </c>
      <c r="C22" s="136"/>
      <c r="D22" s="132" t="s">
        <v>34</v>
      </c>
      <c r="E22" s="133"/>
      <c r="F22" s="134"/>
      <c r="G22" s="21"/>
      <c r="H22" s="46"/>
      <c r="I22" s="143"/>
      <c r="J22" s="143"/>
      <c r="K22" s="47"/>
      <c r="L22" s="47"/>
      <c r="M22" s="47"/>
    </row>
    <row r="23" spans="2:17" ht="12.6" customHeight="1" x14ac:dyDescent="0.15">
      <c r="B23" s="130" t="s">
        <v>35</v>
      </c>
      <c r="C23" s="131"/>
      <c r="D23" s="132" t="s">
        <v>44</v>
      </c>
      <c r="E23" s="133"/>
      <c r="F23" s="134"/>
      <c r="G23" s="21"/>
      <c r="H23" s="47"/>
      <c r="I23" s="47"/>
      <c r="J23" s="47"/>
      <c r="K23" s="47"/>
      <c r="L23" s="47"/>
      <c r="M23" s="47"/>
    </row>
    <row r="24" spans="2:17" ht="12.6" customHeight="1" x14ac:dyDescent="0.15">
      <c r="B24" s="135" t="s">
        <v>131</v>
      </c>
      <c r="C24" s="136"/>
      <c r="D24" s="137">
        <v>500</v>
      </c>
      <c r="E24" s="137"/>
      <c r="F24" s="137"/>
      <c r="G24" s="48" t="s">
        <v>85</v>
      </c>
    </row>
    <row r="25" spans="2:17" ht="12.6" customHeight="1" x14ac:dyDescent="0.15">
      <c r="B25" s="127" t="s">
        <v>32</v>
      </c>
      <c r="C25" s="138"/>
      <c r="D25" s="137">
        <v>90</v>
      </c>
      <c r="E25" s="137"/>
      <c r="F25" s="137"/>
      <c r="G25" s="48" t="s">
        <v>33</v>
      </c>
    </row>
    <row r="26" spans="2:17" ht="12.6" customHeight="1" x14ac:dyDescent="0.15">
      <c r="B26" s="127" t="s">
        <v>36</v>
      </c>
      <c r="C26" s="136"/>
      <c r="D26" s="129">
        <v>5</v>
      </c>
      <c r="E26" s="129"/>
      <c r="F26" s="129"/>
      <c r="G26" s="49" t="s">
        <v>37</v>
      </c>
    </row>
    <row r="27" spans="2:17" ht="12.6" customHeight="1" x14ac:dyDescent="0.15">
      <c r="B27" s="127" t="s">
        <v>43</v>
      </c>
      <c r="C27" s="136"/>
      <c r="D27" s="139">
        <v>3</v>
      </c>
      <c r="E27" s="139"/>
      <c r="F27" s="139"/>
      <c r="G27" s="50"/>
    </row>
    <row r="28" spans="2:17" ht="12.6" customHeight="1" x14ac:dyDescent="0.15">
      <c r="B28" s="23" t="s">
        <v>38</v>
      </c>
      <c r="C28" s="51"/>
      <c r="D28" s="140" t="s">
        <v>41</v>
      </c>
      <c r="E28" s="140"/>
      <c r="F28" s="140"/>
      <c r="I28" s="41"/>
    </row>
    <row r="29" spans="2:17" ht="12.6" customHeight="1" x14ac:dyDescent="0.15">
      <c r="B29" s="127" t="s">
        <v>39</v>
      </c>
      <c r="C29" s="128"/>
      <c r="D29" s="129">
        <v>2061</v>
      </c>
      <c r="E29" s="129"/>
      <c r="F29" s="129"/>
      <c r="G29" s="52" t="s">
        <v>40</v>
      </c>
      <c r="H29" s="53" t="s">
        <v>72</v>
      </c>
      <c r="I29" s="121" t="s">
        <v>86</v>
      </c>
      <c r="J29" s="122"/>
      <c r="K29" s="122"/>
      <c r="L29" s="123"/>
    </row>
    <row r="30" spans="2:17" ht="12.6" customHeight="1" x14ac:dyDescent="0.15">
      <c r="B30" s="13"/>
      <c r="C30" s="13"/>
      <c r="D30" s="17"/>
      <c r="E30" s="54"/>
      <c r="F30" s="16"/>
      <c r="G30" s="55" t="s">
        <v>87</v>
      </c>
      <c r="H30" s="17"/>
      <c r="I30" s="41"/>
    </row>
    <row r="31" spans="2:17" ht="12.6" customHeight="1" x14ac:dyDescent="0.15"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1" t="s">
        <v>24</v>
      </c>
      <c r="Q31" s="1" t="s">
        <v>88</v>
      </c>
    </row>
    <row r="32" spans="2:17" ht="12.6" customHeight="1" x14ac:dyDescent="0.15">
      <c r="B32" s="141" t="s">
        <v>89</v>
      </c>
      <c r="C32" s="142"/>
      <c r="D32" s="56">
        <f>D18/($D$25/100*$D$29/1000)</f>
        <v>146375.54585152841</v>
      </c>
      <c r="E32" s="56">
        <f t="shared" ref="E32:O32" si="2">E18/($D$25/100*$D$29/1000)</f>
        <v>134177.58369723437</v>
      </c>
      <c r="F32" s="56">
        <f t="shared" si="2"/>
        <v>155049.6522723597</v>
      </c>
      <c r="G32" s="56">
        <f t="shared" si="2"/>
        <v>148001.94080543428</v>
      </c>
      <c r="H32" s="56">
        <f t="shared" si="2"/>
        <v>128756.2671842148</v>
      </c>
      <c r="I32" s="56">
        <f t="shared" si="2"/>
        <v>97583.697234352279</v>
      </c>
      <c r="J32" s="56">
        <f t="shared" si="2"/>
        <v>119811.0949377325</v>
      </c>
      <c r="K32" s="56">
        <f t="shared" si="2"/>
        <v>119811.0949377325</v>
      </c>
      <c r="L32" s="56">
        <f t="shared" si="2"/>
        <v>140954.22933850886</v>
      </c>
      <c r="M32" s="56">
        <f t="shared" si="2"/>
        <v>144478.08507197155</v>
      </c>
      <c r="N32" s="56">
        <f t="shared" si="2"/>
        <v>158573.50800582246</v>
      </c>
      <c r="O32" s="56">
        <f t="shared" si="2"/>
        <v>159251.17256994985</v>
      </c>
      <c r="P32" s="56">
        <f>SUM(D32:O32)</f>
        <v>1652823.8719068416</v>
      </c>
      <c r="Q32" s="57" t="s">
        <v>51</v>
      </c>
    </row>
    <row r="33" spans="2:17" ht="12.6" customHeight="1" x14ac:dyDescent="0.15">
      <c r="B33" s="141" t="s">
        <v>90</v>
      </c>
      <c r="C33" s="142"/>
      <c r="D33" s="58">
        <f>(D15/($D$24*$D$27))*$D$26*$D$27*D16*D17/1000</f>
        <v>2.7151200000000002</v>
      </c>
      <c r="E33" s="58">
        <f t="shared" ref="E33:O33" si="3">(E15/($D$24*$D$27))*$D$26*$D$27*E16*E17/1000</f>
        <v>2.4888600000000003</v>
      </c>
      <c r="F33" s="58">
        <f t="shared" si="3"/>
        <v>2.8760160000000008</v>
      </c>
      <c r="G33" s="58">
        <f t="shared" si="3"/>
        <v>2.7452880000000008</v>
      </c>
      <c r="H33" s="58">
        <f t="shared" si="3"/>
        <v>2.3883000000000005</v>
      </c>
      <c r="I33" s="58">
        <f t="shared" si="3"/>
        <v>1.8100799999999999</v>
      </c>
      <c r="J33" s="58">
        <f t="shared" si="3"/>
        <v>2.2223760000000006</v>
      </c>
      <c r="K33" s="58">
        <f t="shared" si="3"/>
        <v>2.2223760000000006</v>
      </c>
      <c r="L33" s="58">
        <f t="shared" si="3"/>
        <v>2.6145600000000013</v>
      </c>
      <c r="M33" s="58">
        <f t="shared" si="3"/>
        <v>2.6799240000000006</v>
      </c>
      <c r="N33" s="58">
        <f t="shared" si="3"/>
        <v>2.9413800000000001</v>
      </c>
      <c r="O33" s="58">
        <f t="shared" si="3"/>
        <v>2.9539500000000003</v>
      </c>
      <c r="P33" s="58">
        <f>SUM(D33:O33)</f>
        <v>30.65823</v>
      </c>
      <c r="Q33" s="1" t="s">
        <v>52</v>
      </c>
    </row>
    <row r="34" spans="2:17" ht="12.6" customHeight="1" x14ac:dyDescent="0.15">
      <c r="B34" s="10"/>
      <c r="C34" s="5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0"/>
    </row>
    <row r="35" spans="2:17" ht="12.6" customHeight="1" x14ac:dyDescent="0.15">
      <c r="B35" s="43" t="s">
        <v>91</v>
      </c>
      <c r="C35" s="4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7" ht="12.6" customHeight="1" x14ac:dyDescent="0.15">
      <c r="B36" s="43" t="s">
        <v>92</v>
      </c>
      <c r="C36" s="43"/>
      <c r="D36" s="6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7" ht="12.6" customHeight="1" x14ac:dyDescent="0.15">
      <c r="B37" s="135" t="s">
        <v>31</v>
      </c>
      <c r="C37" s="136"/>
      <c r="D37" s="132" t="s">
        <v>45</v>
      </c>
      <c r="E37" s="133"/>
      <c r="F37" s="134"/>
      <c r="G37" s="21"/>
      <c r="H37" s="46"/>
      <c r="I37" s="143"/>
      <c r="J37" s="143"/>
      <c r="K37" s="47"/>
      <c r="L37" s="47"/>
      <c r="M37" s="47"/>
    </row>
    <row r="38" spans="2:17" ht="12.6" customHeight="1" x14ac:dyDescent="0.15">
      <c r="B38" s="130" t="s">
        <v>35</v>
      </c>
      <c r="C38" s="131"/>
      <c r="D38" s="132" t="s">
        <v>93</v>
      </c>
      <c r="E38" s="133"/>
      <c r="F38" s="134"/>
      <c r="G38" s="21"/>
      <c r="H38" s="47"/>
      <c r="I38" s="47"/>
      <c r="J38" s="47"/>
      <c r="K38" s="47"/>
      <c r="L38" s="47"/>
      <c r="M38" s="47"/>
    </row>
    <row r="39" spans="2:17" ht="12.6" customHeight="1" x14ac:dyDescent="0.15">
      <c r="B39" s="135" t="s">
        <v>84</v>
      </c>
      <c r="C39" s="136"/>
      <c r="D39" s="137">
        <v>400</v>
      </c>
      <c r="E39" s="137"/>
      <c r="F39" s="137"/>
      <c r="G39" s="48" t="s">
        <v>85</v>
      </c>
    </row>
    <row r="40" spans="2:17" ht="12.6" customHeight="1" x14ac:dyDescent="0.15">
      <c r="B40" s="127" t="s">
        <v>32</v>
      </c>
      <c r="C40" s="138"/>
      <c r="D40" s="137">
        <v>80</v>
      </c>
      <c r="E40" s="137"/>
      <c r="F40" s="137"/>
      <c r="G40" s="48" t="s">
        <v>33</v>
      </c>
    </row>
    <row r="41" spans="2:17" ht="12.6" customHeight="1" x14ac:dyDescent="0.15">
      <c r="B41" s="127" t="s">
        <v>36</v>
      </c>
      <c r="C41" s="136"/>
      <c r="D41" s="129">
        <v>4</v>
      </c>
      <c r="E41" s="129"/>
      <c r="F41" s="129"/>
      <c r="G41" s="49" t="s">
        <v>37</v>
      </c>
    </row>
    <row r="42" spans="2:17" ht="12.6" customHeight="1" x14ac:dyDescent="0.15">
      <c r="B42" s="127" t="s">
        <v>43</v>
      </c>
      <c r="C42" s="136"/>
      <c r="D42" s="139">
        <v>3</v>
      </c>
      <c r="E42" s="139"/>
      <c r="F42" s="139"/>
      <c r="G42" s="50"/>
    </row>
    <row r="43" spans="2:17" ht="12.6" customHeight="1" x14ac:dyDescent="0.15">
      <c r="B43" s="23" t="s">
        <v>38</v>
      </c>
      <c r="C43" s="51"/>
      <c r="D43" s="140" t="s">
        <v>74</v>
      </c>
      <c r="E43" s="140"/>
      <c r="F43" s="140"/>
      <c r="I43" s="41"/>
    </row>
    <row r="44" spans="2:17" ht="12.6" customHeight="1" x14ac:dyDescent="0.15">
      <c r="B44" s="127" t="s">
        <v>39</v>
      </c>
      <c r="C44" s="128"/>
      <c r="D44" s="129">
        <v>15000</v>
      </c>
      <c r="E44" s="129"/>
      <c r="F44" s="129"/>
      <c r="G44" s="52" t="s">
        <v>94</v>
      </c>
      <c r="H44" s="62" t="s">
        <v>95</v>
      </c>
    </row>
    <row r="45" spans="2:17" ht="12.6" customHeight="1" x14ac:dyDescent="0.15">
      <c r="B45" s="13"/>
      <c r="C45" s="13"/>
      <c r="G45" s="55" t="s">
        <v>87</v>
      </c>
      <c r="I45" s="53" t="s">
        <v>72</v>
      </c>
      <c r="J45" s="121" t="s">
        <v>42</v>
      </c>
      <c r="K45" s="122"/>
      <c r="L45" s="122"/>
      <c r="M45" s="123"/>
    </row>
    <row r="46" spans="2:17" ht="12.6" customHeight="1" x14ac:dyDescent="0.15">
      <c r="B46" s="63"/>
      <c r="C46" s="63"/>
      <c r="D46" s="64"/>
      <c r="E46" s="54"/>
      <c r="F46" s="16"/>
      <c r="G46" s="65"/>
      <c r="H46" s="17"/>
      <c r="I46" s="54"/>
      <c r="J46" s="16"/>
      <c r="K46" s="17"/>
      <c r="L46" s="17"/>
      <c r="M46" s="14"/>
    </row>
    <row r="47" spans="2:17" ht="12.6" customHeight="1" x14ac:dyDescent="0.15">
      <c r="D47" s="5" t="s">
        <v>12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5" t="s">
        <v>19</v>
      </c>
      <c r="L47" s="5" t="s">
        <v>20</v>
      </c>
      <c r="M47" s="5" t="s">
        <v>21</v>
      </c>
      <c r="N47" s="5" t="s">
        <v>22</v>
      </c>
      <c r="O47" s="5" t="s">
        <v>23</v>
      </c>
      <c r="P47" s="1" t="s">
        <v>24</v>
      </c>
      <c r="Q47" s="1" t="s">
        <v>88</v>
      </c>
    </row>
    <row r="48" spans="2:17" ht="12.6" customHeight="1" x14ac:dyDescent="0.15">
      <c r="B48" s="124" t="s">
        <v>89</v>
      </c>
      <c r="C48" s="124"/>
      <c r="D48" s="56">
        <f t="shared" ref="D48:O48" si="4">D18/($D$40/100*$D$44/1000)</f>
        <v>22626.000000000004</v>
      </c>
      <c r="E48" s="56">
        <f t="shared" si="4"/>
        <v>20740.500000000004</v>
      </c>
      <c r="F48" s="56">
        <f t="shared" si="4"/>
        <v>23966.800000000003</v>
      </c>
      <c r="G48" s="56">
        <f t="shared" si="4"/>
        <v>22877.400000000005</v>
      </c>
      <c r="H48" s="56">
        <f t="shared" si="4"/>
        <v>19902.500000000004</v>
      </c>
      <c r="I48" s="56">
        <f t="shared" si="4"/>
        <v>15084.000000000002</v>
      </c>
      <c r="J48" s="56">
        <f t="shared" si="4"/>
        <v>18519.8</v>
      </c>
      <c r="K48" s="56">
        <f t="shared" si="4"/>
        <v>18519.8</v>
      </c>
      <c r="L48" s="56">
        <f t="shared" si="4"/>
        <v>21788.000000000004</v>
      </c>
      <c r="M48" s="56">
        <f t="shared" si="4"/>
        <v>22332.7</v>
      </c>
      <c r="N48" s="56">
        <f t="shared" si="4"/>
        <v>24511.500000000004</v>
      </c>
      <c r="O48" s="56">
        <f t="shared" si="4"/>
        <v>24616.25</v>
      </c>
      <c r="P48" s="56">
        <f>SUM(D48:O48)</f>
        <v>255485.25000000003</v>
      </c>
      <c r="Q48" s="57" t="s">
        <v>96</v>
      </c>
    </row>
    <row r="49" spans="2:17" ht="12.6" customHeight="1" x14ac:dyDescent="0.15">
      <c r="B49" s="124" t="s">
        <v>90</v>
      </c>
      <c r="C49" s="124"/>
      <c r="D49" s="58">
        <f>(D15/($D$39*$D$42))*$D$41*$D$42*D16*D17/1000</f>
        <v>2.7151200000000006</v>
      </c>
      <c r="E49" s="58">
        <f t="shared" ref="E49:O49" si="5">(E15/($D$39*$D$42))*$D$41*$D$42*E16*E17/1000</f>
        <v>2.4888600000000007</v>
      </c>
      <c r="F49" s="58">
        <f t="shared" si="5"/>
        <v>2.8760160000000008</v>
      </c>
      <c r="G49" s="58">
        <f t="shared" si="5"/>
        <v>2.7452880000000008</v>
      </c>
      <c r="H49" s="58">
        <f t="shared" si="5"/>
        <v>2.3883000000000005</v>
      </c>
      <c r="I49" s="58">
        <f t="shared" si="5"/>
        <v>1.8100800000000004</v>
      </c>
      <c r="J49" s="58">
        <f t="shared" si="5"/>
        <v>2.2223760000000001</v>
      </c>
      <c r="K49" s="58">
        <f t="shared" si="5"/>
        <v>2.2223760000000001</v>
      </c>
      <c r="L49" s="58">
        <f t="shared" si="5"/>
        <v>2.6145600000000009</v>
      </c>
      <c r="M49" s="58">
        <f t="shared" si="5"/>
        <v>2.6799240000000011</v>
      </c>
      <c r="N49" s="58">
        <f t="shared" si="5"/>
        <v>2.9413800000000005</v>
      </c>
      <c r="O49" s="58">
        <f t="shared" si="5"/>
        <v>2.9539500000000003</v>
      </c>
      <c r="P49" s="58">
        <f>SUM(D49:O49)</f>
        <v>30.658230000000003</v>
      </c>
      <c r="Q49" s="1" t="s">
        <v>52</v>
      </c>
    </row>
    <row r="50" spans="2:17" ht="12.6" customHeight="1" x14ac:dyDescent="0.15">
      <c r="B50" s="63"/>
      <c r="C50" s="63"/>
      <c r="D50" s="64" t="s">
        <v>97</v>
      </c>
      <c r="E50" s="54"/>
      <c r="F50" s="16"/>
      <c r="G50" s="65"/>
      <c r="H50" s="17"/>
      <c r="I50" s="54"/>
      <c r="J50" s="16"/>
      <c r="K50" s="17"/>
      <c r="L50" s="17"/>
      <c r="M50" s="14"/>
    </row>
    <row r="51" spans="2:17" ht="12.6" customHeight="1" x14ac:dyDescent="0.15">
      <c r="B51" s="53"/>
      <c r="C51" s="53"/>
      <c r="D51" s="66"/>
      <c r="E51" s="66"/>
      <c r="F51" s="66"/>
      <c r="G51" s="66"/>
      <c r="H51" s="66"/>
      <c r="I51" s="66"/>
      <c r="J51" s="66"/>
      <c r="K51" s="66"/>
      <c r="L51" s="29"/>
      <c r="M51" s="29"/>
      <c r="N51" s="29"/>
      <c r="O51" s="29"/>
      <c r="P51" s="29"/>
    </row>
    <row r="52" spans="2:17" ht="12.6" customHeight="1" x14ac:dyDescent="0.15">
      <c r="B52" s="67" t="s">
        <v>4</v>
      </c>
      <c r="C52" s="29"/>
      <c r="D52" s="68" t="s">
        <v>98</v>
      </c>
      <c r="E52" s="66"/>
      <c r="F52" s="66"/>
      <c r="G52" s="66"/>
      <c r="H52" s="66"/>
      <c r="I52" s="66"/>
      <c r="J52" s="66"/>
      <c r="K52" s="66"/>
      <c r="L52" s="29"/>
      <c r="M52" s="29"/>
      <c r="N52" s="29"/>
      <c r="O52" s="29"/>
      <c r="P52" s="29"/>
    </row>
    <row r="53" spans="2:17" ht="12.6" customHeight="1" x14ac:dyDescent="0.15">
      <c r="B53" s="29"/>
      <c r="C53" s="29"/>
      <c r="D53" s="29" t="s">
        <v>99</v>
      </c>
      <c r="E53" s="29"/>
      <c r="F53" s="29"/>
      <c r="G53" s="29"/>
      <c r="H53" s="29"/>
      <c r="I53" s="29" t="s">
        <v>100</v>
      </c>
      <c r="J53" s="29"/>
      <c r="K53" s="29"/>
      <c r="L53" s="29"/>
      <c r="M53" s="29"/>
      <c r="N53" s="29"/>
      <c r="O53" s="29"/>
      <c r="P53" s="69">
        <f>P55*I56+P58*I59</f>
        <v>4291.3711415510916</v>
      </c>
    </row>
    <row r="54" spans="2:17" ht="12.6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6"/>
      <c r="P54" s="70"/>
    </row>
    <row r="55" spans="2:17" ht="12.6" customHeight="1" x14ac:dyDescent="0.15">
      <c r="B55" s="53" t="s">
        <v>101</v>
      </c>
      <c r="C55" s="53"/>
      <c r="D55" s="71" t="s">
        <v>46</v>
      </c>
      <c r="E55" s="29"/>
      <c r="F55" s="29"/>
      <c r="G55" s="29"/>
      <c r="H55" s="29"/>
      <c r="I55" s="72" t="s">
        <v>55</v>
      </c>
      <c r="J55" s="29" t="s">
        <v>53</v>
      </c>
      <c r="K55" s="66" t="s">
        <v>102</v>
      </c>
      <c r="L55" s="29"/>
      <c r="M55" s="29"/>
      <c r="N55" s="29"/>
      <c r="O55" s="29"/>
      <c r="P55" s="69">
        <f>P32/1000</f>
        <v>1652.8238719068415</v>
      </c>
    </row>
    <row r="56" spans="2:17" ht="12.6" customHeight="1" x14ac:dyDescent="0.15">
      <c r="B56" s="53" t="s">
        <v>103</v>
      </c>
      <c r="C56" s="53"/>
      <c r="D56" s="71" t="s">
        <v>47</v>
      </c>
      <c r="E56" s="29"/>
      <c r="F56" s="29"/>
      <c r="G56" s="73" t="s">
        <v>54</v>
      </c>
      <c r="H56" s="74" t="str">
        <f>I55</f>
        <v>Kl</v>
      </c>
      <c r="I56" s="112">
        <v>2.5859999999999999</v>
      </c>
      <c r="J56" s="53" t="s">
        <v>72</v>
      </c>
      <c r="K56" s="121" t="s">
        <v>42</v>
      </c>
      <c r="L56" s="122"/>
      <c r="M56" s="122"/>
      <c r="N56" s="123"/>
      <c r="O56" s="29"/>
      <c r="P56" s="76"/>
    </row>
    <row r="57" spans="2:17" ht="12.6" customHeight="1" x14ac:dyDescent="0.15">
      <c r="C57" s="53"/>
      <c r="E57" s="29"/>
      <c r="F57" s="29"/>
      <c r="G57" s="77"/>
      <c r="H57" s="78"/>
      <c r="I57" s="79"/>
      <c r="J57" s="80"/>
      <c r="K57" s="22"/>
      <c r="L57" s="22"/>
      <c r="M57" s="81"/>
      <c r="N57" s="81"/>
      <c r="O57" s="29"/>
      <c r="P57" s="82"/>
    </row>
    <row r="58" spans="2:17" ht="12.6" customHeight="1" x14ac:dyDescent="0.15">
      <c r="B58" s="53" t="s">
        <v>104</v>
      </c>
      <c r="C58" s="53"/>
      <c r="D58" s="83" t="s">
        <v>48</v>
      </c>
      <c r="E58" s="29"/>
      <c r="F58" s="29"/>
      <c r="G58" s="29"/>
      <c r="H58" s="29"/>
      <c r="I58" s="29" t="s">
        <v>25</v>
      </c>
      <c r="J58" s="29"/>
      <c r="K58" s="29"/>
      <c r="L58" s="29"/>
      <c r="M58" s="29"/>
      <c r="N58" s="29"/>
      <c r="O58" s="29"/>
      <c r="P58" s="69">
        <f>P33</f>
        <v>30.65823</v>
      </c>
    </row>
    <row r="59" spans="2:17" ht="12.6" customHeight="1" x14ac:dyDescent="0.15">
      <c r="B59" s="53" t="s">
        <v>105</v>
      </c>
      <c r="C59" s="53"/>
      <c r="D59" s="83" t="s">
        <v>5</v>
      </c>
      <c r="E59" s="29"/>
      <c r="F59" s="29"/>
      <c r="G59" s="29" t="s">
        <v>26</v>
      </c>
      <c r="H59" s="29"/>
      <c r="I59" s="84">
        <v>0.56000000000000005</v>
      </c>
      <c r="J59" s="53" t="s">
        <v>72</v>
      </c>
      <c r="K59" s="121" t="s">
        <v>134</v>
      </c>
      <c r="L59" s="122"/>
      <c r="M59" s="122"/>
      <c r="N59" s="123"/>
      <c r="O59" s="53"/>
      <c r="P59" s="29"/>
    </row>
    <row r="60" spans="2:17" ht="12.6" customHeight="1" x14ac:dyDescent="0.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7" ht="12.6" customHeight="1" x14ac:dyDescent="0.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7" ht="12.6" customHeight="1" x14ac:dyDescent="0.15">
      <c r="B62" s="67" t="s">
        <v>6</v>
      </c>
      <c r="C62" s="29"/>
      <c r="D62" s="68" t="s">
        <v>98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2.6" customHeight="1" x14ac:dyDescent="0.15">
      <c r="B63" s="29"/>
      <c r="C63" s="29"/>
      <c r="D63" s="29" t="s">
        <v>106</v>
      </c>
      <c r="E63" s="29"/>
      <c r="F63" s="29"/>
      <c r="G63" s="29" t="s">
        <v>1</v>
      </c>
      <c r="H63" s="29"/>
      <c r="I63" s="29"/>
      <c r="J63" s="29"/>
      <c r="K63" s="29"/>
      <c r="L63" s="29"/>
      <c r="M63" s="29"/>
      <c r="N63" s="29"/>
      <c r="O63" s="29"/>
      <c r="P63" s="85">
        <f>P65*I66+P68*I69</f>
        <v>17.168608800000005</v>
      </c>
      <c r="Q63" s="29"/>
    </row>
    <row r="64" spans="2:17" ht="12.6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6"/>
      <c r="P64" s="86"/>
      <c r="Q64" s="29"/>
    </row>
    <row r="65" spans="2:17" ht="12.6" customHeight="1" x14ac:dyDescent="0.15">
      <c r="B65" s="53" t="s">
        <v>107</v>
      </c>
      <c r="C65" s="53"/>
      <c r="D65" s="71" t="s">
        <v>49</v>
      </c>
      <c r="E65" s="29"/>
      <c r="F65" s="29"/>
      <c r="G65" s="29"/>
      <c r="H65" s="29"/>
      <c r="I65" s="72" t="s">
        <v>75</v>
      </c>
      <c r="J65" s="29" t="s">
        <v>53</v>
      </c>
      <c r="K65" s="66" t="s">
        <v>102</v>
      </c>
      <c r="L65" s="29"/>
      <c r="M65" s="29"/>
      <c r="N65" s="29"/>
      <c r="O65" s="29"/>
      <c r="P65" s="69">
        <f>P48/1000</f>
        <v>255.48525000000004</v>
      </c>
      <c r="Q65" s="29"/>
    </row>
    <row r="66" spans="2:17" ht="12.6" customHeight="1" x14ac:dyDescent="0.15">
      <c r="B66" s="53" t="s">
        <v>108</v>
      </c>
      <c r="C66" s="53"/>
      <c r="D66" s="71" t="s">
        <v>47</v>
      </c>
      <c r="E66" s="29"/>
      <c r="F66" s="29"/>
      <c r="G66" s="73" t="s">
        <v>54</v>
      </c>
      <c r="H66" s="74" t="str">
        <f>I65</f>
        <v>ton</v>
      </c>
      <c r="I66" s="87">
        <v>0</v>
      </c>
      <c r="J66" s="53" t="s">
        <v>72</v>
      </c>
      <c r="K66" s="121" t="s">
        <v>109</v>
      </c>
      <c r="L66" s="125"/>
      <c r="M66" s="125"/>
      <c r="N66" s="126"/>
      <c r="O66" s="29"/>
      <c r="P66" s="88"/>
      <c r="Q66" s="29"/>
    </row>
    <row r="67" spans="2:17" ht="12.6" customHeight="1" x14ac:dyDescent="0.15">
      <c r="B67" s="53"/>
      <c r="C67" s="53"/>
      <c r="D67" s="29"/>
      <c r="E67" s="29"/>
      <c r="F67" s="29"/>
      <c r="G67" s="77"/>
      <c r="H67" s="78"/>
      <c r="I67" s="79"/>
      <c r="J67" s="80"/>
      <c r="K67" s="22"/>
      <c r="L67" s="22"/>
      <c r="M67" s="81"/>
      <c r="N67" s="81"/>
      <c r="O67" s="29"/>
      <c r="P67" s="89"/>
      <c r="Q67" s="29"/>
    </row>
    <row r="68" spans="2:17" ht="12.6" customHeight="1" x14ac:dyDescent="0.15">
      <c r="B68" s="53" t="s">
        <v>110</v>
      </c>
      <c r="C68" s="53"/>
      <c r="D68" s="29" t="s">
        <v>50</v>
      </c>
      <c r="E68" s="29"/>
      <c r="F68" s="29"/>
      <c r="G68" s="29"/>
      <c r="H68" s="29"/>
      <c r="I68" s="29" t="s">
        <v>25</v>
      </c>
      <c r="J68" s="29"/>
      <c r="K68" s="29"/>
      <c r="L68" s="29"/>
      <c r="M68" s="29"/>
      <c r="N68" s="29"/>
      <c r="O68" s="29"/>
      <c r="P68" s="69">
        <f>P49</f>
        <v>30.658230000000003</v>
      </c>
      <c r="Q68" s="29"/>
    </row>
    <row r="69" spans="2:17" ht="12.6" customHeight="1" x14ac:dyDescent="0.15">
      <c r="B69" s="53" t="s">
        <v>105</v>
      </c>
      <c r="C69" s="53"/>
      <c r="D69" s="29" t="s">
        <v>5</v>
      </c>
      <c r="E69" s="29"/>
      <c r="F69" s="29"/>
      <c r="G69" s="29" t="s">
        <v>26</v>
      </c>
      <c r="H69" s="29"/>
      <c r="I69" s="84">
        <f>I59</f>
        <v>0.56000000000000005</v>
      </c>
      <c r="J69" s="53" t="s">
        <v>72</v>
      </c>
      <c r="K69" s="113" t="str">
        <f>K59</f>
        <v>2020年度JCM設備補助公募要領</v>
      </c>
      <c r="L69" s="114"/>
      <c r="M69" s="114"/>
      <c r="N69" s="115"/>
      <c r="O69" s="53"/>
      <c r="P69" s="79"/>
      <c r="Q69" s="29"/>
    </row>
    <row r="70" spans="2:17" ht="12.6" customHeight="1" x14ac:dyDescent="0.15">
      <c r="B70" s="53"/>
      <c r="C70" s="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53"/>
      <c r="P70" s="79"/>
      <c r="Q70" s="29"/>
    </row>
    <row r="71" spans="2:17" ht="12.6" customHeight="1" x14ac:dyDescent="0.15">
      <c r="B71" s="53"/>
      <c r="C71" s="5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3"/>
      <c r="P71" s="79"/>
      <c r="Q71" s="29"/>
    </row>
    <row r="72" spans="2:17" ht="12.6" customHeight="1" x14ac:dyDescent="0.15">
      <c r="B72" s="53"/>
      <c r="C72" s="5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3"/>
      <c r="P72" s="79"/>
      <c r="Q72" s="29"/>
    </row>
    <row r="73" spans="2:17" ht="12.6" customHeight="1" x14ac:dyDescent="0.15">
      <c r="B73" s="67" t="s">
        <v>111</v>
      </c>
      <c r="C73" s="67"/>
      <c r="D73" s="29"/>
      <c r="E73" s="29"/>
      <c r="F73" s="29"/>
      <c r="G73" s="29"/>
      <c r="H73" s="29"/>
      <c r="I73" s="29"/>
      <c r="J73" s="29"/>
      <c r="K73" s="66"/>
      <c r="L73" s="66"/>
      <c r="M73" s="66"/>
      <c r="N73" s="29"/>
      <c r="O73" s="29"/>
      <c r="P73" s="29"/>
      <c r="Q73" s="29"/>
    </row>
    <row r="74" spans="2:17" ht="12.6" customHeight="1" x14ac:dyDescent="0.15">
      <c r="B74" s="53" t="s">
        <v>112</v>
      </c>
      <c r="C74" s="53"/>
      <c r="D74" s="29" t="s">
        <v>0</v>
      </c>
      <c r="E74" s="29"/>
      <c r="F74" s="29"/>
      <c r="G74" s="29" t="s">
        <v>1</v>
      </c>
      <c r="H74" s="29"/>
      <c r="I74" s="29"/>
      <c r="J74" s="29"/>
      <c r="K74" s="29"/>
      <c r="L74" s="29"/>
      <c r="M74" s="29"/>
      <c r="N74" s="29"/>
      <c r="O74" s="29"/>
      <c r="P74" s="69">
        <f>ROUNDDOWN((P53-P63),0)</f>
        <v>4274</v>
      </c>
    </row>
    <row r="75" spans="2:17" ht="12.6" customHeight="1" x14ac:dyDescent="0.15">
      <c r="B75" s="53"/>
      <c r="C75" s="53"/>
      <c r="D75" s="29" t="s">
        <v>113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0"/>
    </row>
    <row r="76" spans="2:17" ht="12.6" customHeight="1" x14ac:dyDescent="0.15">
      <c r="B76" s="53" t="s">
        <v>114</v>
      </c>
      <c r="C76" s="53"/>
      <c r="D76" s="29" t="s">
        <v>2</v>
      </c>
      <c r="E76" s="29"/>
      <c r="F76" s="29"/>
      <c r="G76" s="29" t="s">
        <v>1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2:17" ht="12.6" customHeight="1" x14ac:dyDescent="0.15">
      <c r="B77" s="53" t="s">
        <v>115</v>
      </c>
      <c r="C77" s="53"/>
      <c r="D77" s="29" t="s">
        <v>3</v>
      </c>
      <c r="E77" s="29"/>
      <c r="F77" s="29"/>
      <c r="G77" s="29" t="s">
        <v>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2:17" ht="12.6" customHeight="1" x14ac:dyDescent="0.15">
      <c r="B78" s="53"/>
      <c r="C78" s="5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7" ht="12.6" customHeight="1" x14ac:dyDescent="0.15">
      <c r="B79" s="91" t="s">
        <v>116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5"/>
      <c r="Q79" s="29"/>
    </row>
    <row r="80" spans="2:17" ht="12.6" customHeight="1" x14ac:dyDescent="0.15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8"/>
      <c r="Q80" s="29"/>
    </row>
    <row r="81" spans="2:18" ht="12.6" customHeight="1" x14ac:dyDescent="0.15"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8"/>
      <c r="Q81" s="29"/>
    </row>
    <row r="82" spans="2:18" ht="12.6" customHeight="1" x14ac:dyDescent="0.15"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8"/>
      <c r="Q82" s="29"/>
    </row>
    <row r="83" spans="2:18" ht="12.6" customHeight="1" x14ac:dyDescent="0.1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29"/>
    </row>
    <row r="84" spans="2:18" ht="12.6" customHeight="1" x14ac:dyDescent="0.1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5"/>
      <c r="Q84" s="29"/>
    </row>
    <row r="85" spans="2:18" ht="12.6" customHeight="1" x14ac:dyDescent="0.15">
      <c r="B85" s="5" t="s">
        <v>68</v>
      </c>
      <c r="C85" s="96">
        <v>8</v>
      </c>
      <c r="D85" s="97" t="s">
        <v>69</v>
      </c>
      <c r="M85" s="29"/>
      <c r="N85" s="29"/>
      <c r="O85" s="98" t="s">
        <v>117</v>
      </c>
      <c r="P85" s="29"/>
      <c r="Q85" s="29"/>
    </row>
    <row r="86" spans="2:18" ht="12.6" customHeight="1" x14ac:dyDescent="0.15">
      <c r="B86" s="119" t="s">
        <v>70</v>
      </c>
      <c r="C86" s="120"/>
      <c r="D86" s="57" t="s">
        <v>60</v>
      </c>
      <c r="E86" s="57" t="s">
        <v>61</v>
      </c>
      <c r="F86" s="57" t="s">
        <v>62</v>
      </c>
      <c r="G86" s="57" t="s">
        <v>63</v>
      </c>
      <c r="H86" s="57" t="s">
        <v>64</v>
      </c>
      <c r="I86" s="57" t="s">
        <v>65</v>
      </c>
      <c r="J86" s="57" t="s">
        <v>66</v>
      </c>
      <c r="K86" s="57" t="s">
        <v>67</v>
      </c>
      <c r="L86" s="57"/>
      <c r="M86" s="57"/>
      <c r="N86" s="57"/>
      <c r="O86" s="57"/>
      <c r="P86" s="2" t="s">
        <v>71</v>
      </c>
      <c r="Q86" s="29"/>
      <c r="R86" s="29"/>
    </row>
    <row r="87" spans="2:18" ht="12.6" customHeight="1" x14ac:dyDescent="0.15">
      <c r="B87" s="99" t="s">
        <v>118</v>
      </c>
      <c r="C87" s="100" t="s">
        <v>119</v>
      </c>
      <c r="D87" s="75">
        <v>2146076</v>
      </c>
      <c r="E87" s="75">
        <v>2605950</v>
      </c>
      <c r="F87" s="75">
        <v>2759240</v>
      </c>
      <c r="G87" s="75">
        <v>2912532</v>
      </c>
      <c r="H87" s="75">
        <v>3065823</v>
      </c>
      <c r="I87" s="75">
        <v>3065823</v>
      </c>
      <c r="J87" s="75">
        <v>3065823</v>
      </c>
      <c r="K87" s="75">
        <v>3065823</v>
      </c>
      <c r="L87" s="101"/>
      <c r="M87" s="101"/>
      <c r="N87" s="101"/>
      <c r="O87" s="101"/>
      <c r="P87" s="102"/>
      <c r="Q87" s="29"/>
      <c r="R87" s="29"/>
    </row>
    <row r="88" spans="2:18" ht="12.6" customHeight="1" x14ac:dyDescent="0.15">
      <c r="B88" s="99" t="s">
        <v>120</v>
      </c>
      <c r="C88" s="100" t="s">
        <v>121</v>
      </c>
      <c r="D88" s="69">
        <f t="shared" ref="D88:K88" si="6">$P$65*D87/$P$18</f>
        <v>178.83966666666666</v>
      </c>
      <c r="E88" s="69">
        <f t="shared" si="6"/>
        <v>217.16249999999999</v>
      </c>
      <c r="F88" s="69">
        <f t="shared" si="6"/>
        <v>229.9366666666667</v>
      </c>
      <c r="G88" s="69">
        <f t="shared" si="6"/>
        <v>242.71100000000001</v>
      </c>
      <c r="H88" s="69">
        <f t="shared" si="6"/>
        <v>255.48524999999998</v>
      </c>
      <c r="I88" s="69">
        <f t="shared" si="6"/>
        <v>255.48524999999998</v>
      </c>
      <c r="J88" s="69">
        <f t="shared" si="6"/>
        <v>255.48524999999998</v>
      </c>
      <c r="K88" s="69">
        <f t="shared" si="6"/>
        <v>255.48524999999998</v>
      </c>
      <c r="L88" s="103"/>
      <c r="M88" s="103"/>
      <c r="N88" s="103"/>
      <c r="O88" s="103"/>
      <c r="P88" s="102"/>
      <c r="Q88" s="29"/>
      <c r="R88" s="29"/>
    </row>
    <row r="89" spans="2:18" ht="12.6" customHeight="1" x14ac:dyDescent="0.15">
      <c r="B89" s="99" t="s">
        <v>122</v>
      </c>
      <c r="C89" s="100" t="s">
        <v>123</v>
      </c>
      <c r="D89" s="75">
        <v>160</v>
      </c>
      <c r="E89" s="75">
        <v>180</v>
      </c>
      <c r="F89" s="75">
        <v>240</v>
      </c>
      <c r="G89" s="75">
        <v>240</v>
      </c>
      <c r="H89" s="75">
        <v>288</v>
      </c>
      <c r="I89" s="75">
        <v>288</v>
      </c>
      <c r="J89" s="75">
        <v>288</v>
      </c>
      <c r="K89" s="75">
        <v>288</v>
      </c>
      <c r="L89" s="101"/>
      <c r="M89" s="101"/>
      <c r="N89" s="101"/>
      <c r="O89" s="101"/>
      <c r="P89" s="102"/>
      <c r="Q89" s="29"/>
      <c r="R89" s="29"/>
    </row>
    <row r="90" spans="2:18" ht="12.6" customHeight="1" x14ac:dyDescent="0.15">
      <c r="B90" s="99" t="s">
        <v>124</v>
      </c>
      <c r="C90" s="100" t="s">
        <v>125</v>
      </c>
      <c r="D90" s="104">
        <f>IF(D89&lt;=D88,D89,D88)</f>
        <v>160</v>
      </c>
      <c r="E90" s="104">
        <f t="shared" ref="E90:K90" si="7">IF(E89&lt;=E88,E89,E88)</f>
        <v>180</v>
      </c>
      <c r="F90" s="104">
        <f t="shared" si="7"/>
        <v>229.9366666666667</v>
      </c>
      <c r="G90" s="104">
        <f t="shared" si="7"/>
        <v>240</v>
      </c>
      <c r="H90" s="104">
        <f t="shared" si="7"/>
        <v>255.48524999999998</v>
      </c>
      <c r="I90" s="104">
        <f t="shared" si="7"/>
        <v>255.48524999999998</v>
      </c>
      <c r="J90" s="104">
        <f t="shared" si="7"/>
        <v>255.48524999999998</v>
      </c>
      <c r="K90" s="104">
        <f t="shared" si="7"/>
        <v>255.48524999999998</v>
      </c>
      <c r="L90" s="103"/>
      <c r="M90" s="103"/>
      <c r="N90" s="103"/>
      <c r="O90" s="103"/>
      <c r="P90" s="102"/>
      <c r="Q90" s="29"/>
      <c r="R90" s="29"/>
    </row>
    <row r="91" spans="2:18" ht="12.6" customHeight="1" x14ac:dyDescent="0.15">
      <c r="B91" s="105" t="s">
        <v>0</v>
      </c>
      <c r="C91" s="106" t="s">
        <v>126</v>
      </c>
      <c r="D91" s="69">
        <f>$P$74*D90/$P$65</f>
        <v>2676.6320169168275</v>
      </c>
      <c r="E91" s="69">
        <f t="shared" ref="E91:K91" si="8">$P$74*E90/$P$65</f>
        <v>3011.2110190314311</v>
      </c>
      <c r="F91" s="69">
        <f t="shared" si="8"/>
        <v>3846.599024144577</v>
      </c>
      <c r="G91" s="69">
        <f t="shared" si="8"/>
        <v>4014.9480253752413</v>
      </c>
      <c r="H91" s="69">
        <f t="shared" si="8"/>
        <v>4273.9999999999991</v>
      </c>
      <c r="I91" s="69">
        <f t="shared" si="8"/>
        <v>4273.9999999999991</v>
      </c>
      <c r="J91" s="69">
        <f t="shared" si="8"/>
        <v>4273.9999999999991</v>
      </c>
      <c r="K91" s="69">
        <f t="shared" si="8"/>
        <v>4273.9999999999991</v>
      </c>
      <c r="L91" s="103"/>
      <c r="M91" s="103"/>
      <c r="N91" s="103"/>
      <c r="O91" s="103"/>
      <c r="P91" s="69">
        <f>SUM(D91:O91)</f>
        <v>30645.390085468076</v>
      </c>
      <c r="Q91" s="29"/>
      <c r="R91" s="29"/>
    </row>
    <row r="92" spans="2:18" ht="12.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76"/>
      <c r="N92" s="53"/>
      <c r="O92" s="29"/>
      <c r="P92" s="29"/>
      <c r="Q92" s="29"/>
    </row>
    <row r="93" spans="2:18" ht="12.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107">
        <f>ROUNDDOWN((P91/C85),0)</f>
        <v>3830</v>
      </c>
      <c r="Q93" s="108" t="s">
        <v>127</v>
      </c>
    </row>
    <row r="94" spans="2:18" ht="12.6" customHeight="1" x14ac:dyDescent="0.15">
      <c r="B94" s="10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90" t="s">
        <v>128</v>
      </c>
      <c r="Q94" s="29"/>
    </row>
  </sheetData>
  <mergeCells count="52">
    <mergeCell ref="B38:C38"/>
    <mergeCell ref="D38:F38"/>
    <mergeCell ref="B80:P82"/>
    <mergeCell ref="B86:C86"/>
    <mergeCell ref="B48:C48"/>
    <mergeCell ref="B49:C49"/>
    <mergeCell ref="K56:N56"/>
    <mergeCell ref="K59:N59"/>
    <mergeCell ref="K66:N66"/>
    <mergeCell ref="K69:N69"/>
    <mergeCell ref="J45:M45"/>
    <mergeCell ref="B39:C39"/>
    <mergeCell ref="D39:F39"/>
    <mergeCell ref="B40:C40"/>
    <mergeCell ref="D40:F40"/>
    <mergeCell ref="B41:C41"/>
    <mergeCell ref="D41:F41"/>
    <mergeCell ref="B42:C42"/>
    <mergeCell ref="D42:F42"/>
    <mergeCell ref="D43:F43"/>
    <mergeCell ref="B44:C44"/>
    <mergeCell ref="D44:F44"/>
    <mergeCell ref="B27:C27"/>
    <mergeCell ref="D27:F27"/>
    <mergeCell ref="D28:F28"/>
    <mergeCell ref="B29:C29"/>
    <mergeCell ref="D29:F29"/>
    <mergeCell ref="B32:C32"/>
    <mergeCell ref="B33:C33"/>
    <mergeCell ref="B37:C37"/>
    <mergeCell ref="D37:F37"/>
    <mergeCell ref="I29:L29"/>
    <mergeCell ref="I37:J37"/>
    <mergeCell ref="B24:C24"/>
    <mergeCell ref="D24:F24"/>
    <mergeCell ref="B25:C25"/>
    <mergeCell ref="D25:F25"/>
    <mergeCell ref="B26:C26"/>
    <mergeCell ref="D26:F26"/>
    <mergeCell ref="C8:J8"/>
    <mergeCell ref="B22:C22"/>
    <mergeCell ref="D22:F22"/>
    <mergeCell ref="I22:J22"/>
    <mergeCell ref="B23:C23"/>
    <mergeCell ref="D23:F23"/>
    <mergeCell ref="C4:J4"/>
    <mergeCell ref="B5:B7"/>
    <mergeCell ref="D5:J5"/>
    <mergeCell ref="D6:F6"/>
    <mergeCell ref="H6:J6"/>
    <mergeCell ref="D7:F7"/>
    <mergeCell ref="G7:J7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&amp;C&amp;P/&amp;N</oddFooter>
  </headerFooter>
  <rowBreaks count="1" manualBreakCount="1">
    <brk id="50" max="1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4" ma:contentTypeDescription="新しいドキュメントを作成します。" ma:contentTypeScope="" ma:versionID="629c97bc8780cba340f33aca43a3c354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17a6bbb5658cb8bc09bd8a833c233035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21ABD7-FA24-44F5-9926-59848CDCC254}"/>
</file>

<file path=customXml/itemProps2.xml><?xml version="1.0" encoding="utf-8"?>
<ds:datastoreItem xmlns:ds="http://schemas.openxmlformats.org/officeDocument/2006/customXml" ds:itemID="{B8B186B6-4A57-4FE4-810D-5F7B20CCEB84}"/>
</file>

<file path=customXml/itemProps3.xml><?xml version="1.0" encoding="utf-8"?>
<ds:datastoreItem xmlns:ds="http://schemas.openxmlformats.org/officeDocument/2006/customXml" ds:itemID="{88C0BF64-4F9F-48CD-9A2A-F3791FA68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バイオマス温水ボイラー記入例</vt:lpstr>
      <vt:lpstr>バイオマス温水ボイラー記入用</vt:lpstr>
      <vt:lpstr>バイオマス温水ボイラー記入用!Print_Area</vt:lpstr>
      <vt:lpstr>バイオマス温水ボイラー記入例!Print_Area</vt:lpstr>
      <vt:lpstr>バイオマス温水ボイラー記入用!Print_Titles</vt:lpstr>
      <vt:lpstr>バイオマス温水ボイラー記入例!Print_Titles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2020-04-06T05:49:30Z</dcterms:created>
  <dcterms:modified xsi:type="dcterms:W3CDTF">2020-04-06T05:49:45Z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