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https://gecjp.sharepoint.com/sites/mp/Shared Documents/H28年度採択/01 案件公募/02 公募要領等/03 提案書様式/排出削減量算定ファイル（PV、小水力、コジェネ、冷凍機）/改良版_20160908/"/>
    </mc:Choice>
  </mc:AlternateContent>
  <bookViews>
    <workbookView xWindow="0" yWindow="0" windowWidth="24000" windowHeight="9210"/>
  </bookViews>
  <sheets>
    <sheet name="太陽光発電 (記入例)" sheetId="8" r:id="rId1"/>
    <sheet name="太陽光発電 (自家消費)" sheetId="9" r:id="rId2"/>
    <sheet name="太陽光発電 (全量売電)" sheetId="10" r:id="rId3"/>
    <sheet name="太陽光発電+蓄電池 (記入例) " sheetId="7" r:id="rId4"/>
    <sheet name="太陽光発電+蓄電池 (計算)" sheetId="6" r:id="rId5"/>
  </sheets>
  <calcPr calcId="171027"/>
</workbook>
</file>

<file path=xl/calcChain.xml><?xml version="1.0" encoding="utf-8"?>
<calcChain xmlns="http://schemas.openxmlformats.org/spreadsheetml/2006/main">
  <c r="M21" i="10" l="1"/>
  <c r="L21" i="10"/>
  <c r="K21" i="10"/>
  <c r="J21" i="10"/>
  <c r="I21" i="10"/>
  <c r="H21" i="10"/>
  <c r="G21" i="10"/>
  <c r="F21" i="10"/>
  <c r="E21" i="10"/>
  <c r="D21" i="10"/>
  <c r="C21" i="10"/>
  <c r="B21" i="10"/>
  <c r="M18" i="10"/>
  <c r="M20" i="10" s="1"/>
  <c r="M22" i="10" s="1"/>
  <c r="I18" i="10"/>
  <c r="I20" i="10" s="1"/>
  <c r="I22" i="10" s="1"/>
  <c r="E18" i="10"/>
  <c r="E20" i="10" s="1"/>
  <c r="E22" i="10" s="1"/>
  <c r="G9" i="10"/>
  <c r="G8" i="10"/>
  <c r="B8" i="10"/>
  <c r="L18" i="10" s="1"/>
  <c r="L20" i="10" s="1"/>
  <c r="L22" i="10" s="1"/>
  <c r="M22" i="9"/>
  <c r="L22" i="9"/>
  <c r="K22" i="9"/>
  <c r="J22" i="9"/>
  <c r="I22" i="9"/>
  <c r="H22" i="9"/>
  <c r="G22" i="9"/>
  <c r="F22" i="9"/>
  <c r="E22" i="9"/>
  <c r="D22" i="9"/>
  <c r="C22" i="9"/>
  <c r="B22" i="9"/>
  <c r="L18" i="9"/>
  <c r="H18" i="9"/>
  <c r="D18" i="9"/>
  <c r="G8" i="9"/>
  <c r="G9" i="9" s="1"/>
  <c r="B8" i="9"/>
  <c r="K18" i="9" s="1"/>
  <c r="M22" i="8"/>
  <c r="L22" i="8"/>
  <c r="K22" i="8"/>
  <c r="J22" i="8"/>
  <c r="I22" i="8"/>
  <c r="H22" i="8"/>
  <c r="G22" i="8"/>
  <c r="F22" i="8"/>
  <c r="E22" i="8"/>
  <c r="D22" i="8"/>
  <c r="C22" i="8"/>
  <c r="B22" i="8"/>
  <c r="M18" i="8"/>
  <c r="M20" i="8" s="1"/>
  <c r="J18" i="8"/>
  <c r="I18" i="8"/>
  <c r="F18" i="8"/>
  <c r="E18" i="8"/>
  <c r="B18" i="8"/>
  <c r="G9" i="8"/>
  <c r="G8" i="8"/>
  <c r="B8" i="8"/>
  <c r="L18" i="8" s="1"/>
  <c r="M32" i="7"/>
  <c r="L32" i="7"/>
  <c r="K32" i="7"/>
  <c r="J32" i="7"/>
  <c r="I32" i="7"/>
  <c r="H32" i="7"/>
  <c r="G32" i="7"/>
  <c r="F32" i="7"/>
  <c r="E32" i="7"/>
  <c r="D32" i="7"/>
  <c r="C32" i="7"/>
  <c r="B32" i="7"/>
  <c r="G10" i="7"/>
  <c r="G8" i="7"/>
  <c r="G9" i="7" s="1"/>
  <c r="B8" i="7"/>
  <c r="M20" i="7" s="1"/>
  <c r="C32" i="6"/>
  <c r="D32" i="6"/>
  <c r="E32" i="6"/>
  <c r="F32" i="6"/>
  <c r="G32" i="6"/>
  <c r="H32" i="6"/>
  <c r="I32" i="6"/>
  <c r="J32" i="6"/>
  <c r="K32" i="6"/>
  <c r="L32" i="6"/>
  <c r="M32" i="6"/>
  <c r="B32" i="6"/>
  <c r="G10" i="6"/>
  <c r="G8" i="6"/>
  <c r="B8" i="6"/>
  <c r="I20" i="6" s="1"/>
  <c r="F20" i="7"/>
  <c r="F33" i="7" s="1"/>
  <c r="K20" i="7"/>
  <c r="K27" i="7" s="1"/>
  <c r="K20" i="6"/>
  <c r="K27" i="6" s="1"/>
  <c r="D20" i="6"/>
  <c r="D27" i="6" s="1"/>
  <c r="D35" i="6" s="1"/>
  <c r="D33" i="6"/>
  <c r="B18" i="10" l="1"/>
  <c r="B20" i="10" s="1"/>
  <c r="B22" i="10" s="1"/>
  <c r="F18" i="10"/>
  <c r="F20" i="10" s="1"/>
  <c r="F22" i="10" s="1"/>
  <c r="J18" i="10"/>
  <c r="J20" i="10" s="1"/>
  <c r="J22" i="10" s="1"/>
  <c r="C18" i="10"/>
  <c r="C20" i="10" s="1"/>
  <c r="C22" i="10" s="1"/>
  <c r="G18" i="10"/>
  <c r="G20" i="10" s="1"/>
  <c r="G22" i="10" s="1"/>
  <c r="K18" i="10"/>
  <c r="K20" i="10" s="1"/>
  <c r="K22" i="10" s="1"/>
  <c r="D18" i="10"/>
  <c r="D20" i="10" s="1"/>
  <c r="D22" i="10" s="1"/>
  <c r="H18" i="10"/>
  <c r="H20" i="10" s="1"/>
  <c r="H22" i="10" s="1"/>
  <c r="H24" i="9"/>
  <c r="K24" i="9"/>
  <c r="K20" i="9"/>
  <c r="K23" i="9" s="1"/>
  <c r="D24" i="9"/>
  <c r="H20" i="9"/>
  <c r="H23" i="9"/>
  <c r="E18" i="9"/>
  <c r="I18" i="9"/>
  <c r="M18" i="9"/>
  <c r="D20" i="9"/>
  <c r="L20" i="9"/>
  <c r="L24" i="9" s="1"/>
  <c r="L23" i="9"/>
  <c r="B18" i="9"/>
  <c r="F18" i="9"/>
  <c r="J18" i="9"/>
  <c r="D23" i="9"/>
  <c r="C18" i="9"/>
  <c r="G18" i="9"/>
  <c r="B24" i="8"/>
  <c r="J24" i="8"/>
  <c r="L20" i="8"/>
  <c r="L24" i="8" s="1"/>
  <c r="E24" i="8"/>
  <c r="E20" i="8"/>
  <c r="E23" i="8" s="1"/>
  <c r="I20" i="8"/>
  <c r="I24" i="8" s="1"/>
  <c r="M23" i="8"/>
  <c r="M24" i="8"/>
  <c r="B20" i="8"/>
  <c r="F20" i="8"/>
  <c r="F24" i="8" s="1"/>
  <c r="J20" i="8"/>
  <c r="J23" i="8" s="1"/>
  <c r="B23" i="8"/>
  <c r="C18" i="8"/>
  <c r="G18" i="8"/>
  <c r="K18" i="8"/>
  <c r="D18" i="8"/>
  <c r="H18" i="8"/>
  <c r="I33" i="6"/>
  <c r="I27" i="6"/>
  <c r="I35" i="6" s="1"/>
  <c r="M33" i="7"/>
  <c r="M27" i="7"/>
  <c r="M35" i="7" s="1"/>
  <c r="K33" i="6"/>
  <c r="K35" i="6" s="1"/>
  <c r="F27" i="7"/>
  <c r="F35" i="7" s="1"/>
  <c r="K33" i="7"/>
  <c r="K35" i="7" s="1"/>
  <c r="L20" i="6"/>
  <c r="E20" i="6"/>
  <c r="G9" i="6"/>
  <c r="H20" i="7"/>
  <c r="C20" i="7"/>
  <c r="H20" i="6"/>
  <c r="F20" i="6"/>
  <c r="J20" i="6"/>
  <c r="B20" i="6"/>
  <c r="D20" i="7"/>
  <c r="J20" i="7"/>
  <c r="G20" i="6"/>
  <c r="L20" i="7"/>
  <c r="I20" i="7"/>
  <c r="C20" i="6"/>
  <c r="M20" i="6"/>
  <c r="G20" i="7"/>
  <c r="B20" i="7"/>
  <c r="E20" i="7"/>
  <c r="B23" i="10" l="1"/>
  <c r="B29" i="10" s="1"/>
  <c r="B32" i="10" s="1"/>
  <c r="G24" i="9"/>
  <c r="G23" i="9"/>
  <c r="G20" i="9"/>
  <c r="I20" i="9"/>
  <c r="I24" i="9" s="1"/>
  <c r="J20" i="9"/>
  <c r="J24" i="9" s="1"/>
  <c r="E24" i="9"/>
  <c r="E20" i="9"/>
  <c r="E23" i="9" s="1"/>
  <c r="F24" i="9"/>
  <c r="F23" i="9"/>
  <c r="F20" i="9"/>
  <c r="C20" i="9"/>
  <c r="C23" i="9" s="1"/>
  <c r="B20" i="9"/>
  <c r="B24" i="9" s="1"/>
  <c r="M24" i="9"/>
  <c r="M20" i="9"/>
  <c r="M23" i="9" s="1"/>
  <c r="G24" i="8"/>
  <c r="G23" i="8"/>
  <c r="G20" i="8"/>
  <c r="H24" i="8"/>
  <c r="H23" i="8"/>
  <c r="H20" i="8"/>
  <c r="C20" i="8"/>
  <c r="C24" i="8" s="1"/>
  <c r="D20" i="8"/>
  <c r="D24" i="8" s="1"/>
  <c r="I23" i="8"/>
  <c r="L23" i="8"/>
  <c r="K24" i="8"/>
  <c r="K23" i="8"/>
  <c r="K20" i="8"/>
  <c r="F23" i="8"/>
  <c r="B33" i="6"/>
  <c r="B27" i="6"/>
  <c r="B35" i="6" s="1"/>
  <c r="L27" i="6"/>
  <c r="L33" i="6"/>
  <c r="M27" i="6"/>
  <c r="M33" i="6"/>
  <c r="G33" i="6"/>
  <c r="G27" i="6"/>
  <c r="G35" i="6" s="1"/>
  <c r="J33" i="6"/>
  <c r="J27" i="6"/>
  <c r="J35" i="6" s="1"/>
  <c r="H27" i="7"/>
  <c r="H33" i="7"/>
  <c r="E33" i="7"/>
  <c r="E27" i="7"/>
  <c r="E35" i="7" s="1"/>
  <c r="C27" i="6"/>
  <c r="C33" i="6"/>
  <c r="J33" i="7"/>
  <c r="J27" i="7"/>
  <c r="J35" i="7" s="1"/>
  <c r="F27" i="6"/>
  <c r="F33" i="6"/>
  <c r="B33" i="7"/>
  <c r="B27" i="7"/>
  <c r="B35" i="7" s="1"/>
  <c r="I27" i="7"/>
  <c r="I33" i="7"/>
  <c r="D33" i="7"/>
  <c r="D27" i="7"/>
  <c r="D35" i="7" s="1"/>
  <c r="H27" i="6"/>
  <c r="H33" i="6"/>
  <c r="E27" i="6"/>
  <c r="E33" i="6"/>
  <c r="L27" i="7"/>
  <c r="L33" i="7"/>
  <c r="C33" i="7"/>
  <c r="C27" i="7"/>
  <c r="C35" i="7" s="1"/>
  <c r="G33" i="7"/>
  <c r="G27" i="7"/>
  <c r="G35" i="7" s="1"/>
  <c r="I23" i="9" l="1"/>
  <c r="B23" i="9"/>
  <c r="C24" i="9"/>
  <c r="B25" i="9" s="1"/>
  <c r="B30" i="9" s="1"/>
  <c r="B33" i="9" s="1"/>
  <c r="J23" i="9"/>
  <c r="B25" i="8"/>
  <c r="B30" i="8" s="1"/>
  <c r="B33" i="8" s="1"/>
  <c r="D23" i="8"/>
  <c r="C23" i="8"/>
  <c r="L35" i="7"/>
  <c r="H35" i="6"/>
  <c r="I35" i="7"/>
  <c r="B36" i="7" s="1"/>
  <c r="B41" i="7" s="1"/>
  <c r="B44" i="7" s="1"/>
  <c r="F35" i="6"/>
  <c r="C35" i="6"/>
  <c r="B36" i="6" s="1"/>
  <c r="B41" i="6" s="1"/>
  <c r="B44" i="6" s="1"/>
  <c r="H35" i="7"/>
  <c r="L35" i="6"/>
  <c r="E35" i="6"/>
  <c r="M35" i="6"/>
  <c r="B38" i="9" l="1"/>
  <c r="B40" i="9" s="1"/>
  <c r="B43" i="9" s="1"/>
  <c r="B46" i="9" s="1"/>
  <c r="B38" i="8"/>
  <c r="B40" i="8" s="1"/>
  <c r="B43" i="8" s="1"/>
  <c r="B46" i="8" s="1"/>
</calcChain>
</file>

<file path=xl/sharedStrings.xml><?xml version="1.0" encoding="utf-8"?>
<sst xmlns="http://schemas.openxmlformats.org/spreadsheetml/2006/main" count="402" uniqueCount="115">
  <si>
    <t>実施サイト</t>
    <rPh sb="0" eb="2">
      <t>ジッシ</t>
    </rPh>
    <phoneticPr fontId="1"/>
  </si>
  <si>
    <t>事業名</t>
    <rPh sb="0" eb="2">
      <t>ジギョウ</t>
    </rPh>
    <rPh sb="2" eb="3">
      <t>メイ</t>
    </rPh>
    <phoneticPr fontId="1"/>
  </si>
  <si>
    <t>住所</t>
    <rPh sb="0" eb="2">
      <t>ジュウショ</t>
    </rPh>
    <phoneticPr fontId="1"/>
  </si>
  <si>
    <t>方位角</t>
    <rPh sb="0" eb="2">
      <t>ホウイ</t>
    </rPh>
    <rPh sb="2" eb="3">
      <t>カク</t>
    </rPh>
    <phoneticPr fontId="1"/>
  </si>
  <si>
    <t>（　北：０°、東：９０°、南：180°、西：270°）</t>
    <rPh sb="2" eb="3">
      <t>キタ</t>
    </rPh>
    <rPh sb="7" eb="8">
      <t>ヒガシ</t>
    </rPh>
    <rPh sb="13" eb="14">
      <t>ミナミ</t>
    </rPh>
    <rPh sb="20" eb="21">
      <t>ニシ</t>
    </rPh>
    <phoneticPr fontId="1"/>
  </si>
  <si>
    <t>傾斜角</t>
    <rPh sb="0" eb="2">
      <t>ケイシャ</t>
    </rPh>
    <rPh sb="2" eb="3">
      <t>カク</t>
    </rPh>
    <phoneticPr fontId="1"/>
  </si>
  <si>
    <t>（　水平面に対するモジュールの設置角度）</t>
    <rPh sb="2" eb="4">
      <t>スイヘイ</t>
    </rPh>
    <rPh sb="4" eb="5">
      <t>メン</t>
    </rPh>
    <rPh sb="6" eb="7">
      <t>タイ</t>
    </rPh>
    <rPh sb="15" eb="17">
      <t>セッチ</t>
    </rPh>
    <rPh sb="17" eb="19">
      <t>カクド</t>
    </rPh>
    <phoneticPr fontId="1"/>
  </si>
  <si>
    <t>太陽電池モジュールの容量（公称最大出力W）＝</t>
    <rPh sb="0" eb="2">
      <t>タイヨウ</t>
    </rPh>
    <rPh sb="2" eb="4">
      <t>デンチ</t>
    </rPh>
    <rPh sb="10" eb="12">
      <t>ヨウリョウ</t>
    </rPh>
    <rPh sb="13" eb="15">
      <t>コウショウ</t>
    </rPh>
    <rPh sb="15" eb="17">
      <t>サイダイ</t>
    </rPh>
    <rPh sb="17" eb="19">
      <t>シュツリョク</t>
    </rPh>
    <phoneticPr fontId="1"/>
  </si>
  <si>
    <t>設置モジュール枚数＝</t>
    <rPh sb="0" eb="2">
      <t>セッチ</t>
    </rPh>
    <rPh sb="7" eb="9">
      <t>マイスウ</t>
    </rPh>
    <phoneticPr fontId="1"/>
  </si>
  <si>
    <t>枚</t>
    <rPh sb="0" eb="1">
      <t>マイ</t>
    </rPh>
    <phoneticPr fontId="1"/>
  </si>
  <si>
    <t>(kW)</t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</si>
  <si>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</si>
  <si>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</si>
  <si>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設置角</t>
    <rPh sb="0" eb="2">
      <t>セッチ</t>
    </rPh>
    <rPh sb="2" eb="3">
      <t>カク</t>
    </rPh>
    <phoneticPr fontId="1"/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</si>
  <si>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</si>
  <si>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</si>
  <si>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</si>
  <si>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</si>
  <si>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</si>
  <si>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</si>
  <si>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</si>
  <si>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</si>
  <si>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</si>
  <si>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</si>
  <si>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</si>
  <si>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</si>
  <si>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影による損失係数（無い場合は､1.0）</t>
    <rPh sb="0" eb="1">
      <t>カゲ</t>
    </rPh>
    <rPh sb="4" eb="6">
      <t>ソンシツ</t>
    </rPh>
    <rPh sb="6" eb="8">
      <t>ケイスウ</t>
    </rPh>
    <rPh sb="9" eb="10">
      <t>ナ</t>
    </rPh>
    <rPh sb="11" eb="13">
      <t>バアイ</t>
    </rPh>
    <phoneticPr fontId="1"/>
  </si>
  <si>
    <t>パワコンデショナー変換効率（定格負荷時電力効率）</t>
    <rPh sb="9" eb="11">
      <t>ヘンカン</t>
    </rPh>
    <rPh sb="11" eb="13">
      <t>コウリツ</t>
    </rPh>
    <rPh sb="14" eb="16">
      <t>テイカク</t>
    </rPh>
    <rPh sb="16" eb="18">
      <t>フカ</t>
    </rPh>
    <rPh sb="18" eb="19">
      <t>ジ</t>
    </rPh>
    <rPh sb="19" eb="21">
      <t>デンリョク</t>
    </rPh>
    <rPh sb="21" eb="23">
      <t>コウリツ</t>
    </rPh>
    <phoneticPr fontId="1"/>
  </si>
  <si>
    <t>kWh/年</t>
    <rPh sb="4" eb="5">
      <t>ネン</t>
    </rPh>
    <phoneticPr fontId="1"/>
  </si>
  <si>
    <t>月間推定有効発電
電力量（ｋWh/月)</t>
    <rPh sb="0" eb="2">
      <t>ゲッカン</t>
    </rPh>
    <rPh sb="2" eb="4">
      <t>スイテイ</t>
    </rPh>
    <rPh sb="4" eb="6">
      <t>ユウコウ</t>
    </rPh>
    <rPh sb="6" eb="8">
      <t>ハツデン</t>
    </rPh>
    <rPh sb="9" eb="11">
      <t>デンリョク</t>
    </rPh>
    <rPh sb="11" eb="12">
      <t>リョウ</t>
    </rPh>
    <rPh sb="17" eb="18">
      <t>ツキ</t>
    </rPh>
    <phoneticPr fontId="1"/>
  </si>
  <si>
    <t>年間推定有効総発電量</t>
    <rPh sb="0" eb="2">
      <t>ネンカン</t>
    </rPh>
    <rPh sb="2" eb="4">
      <t>スイテイ</t>
    </rPh>
    <rPh sb="4" eb="6">
      <t>ユウコウ</t>
    </rPh>
    <rPh sb="6" eb="7">
      <t>ソウ</t>
    </rPh>
    <rPh sb="7" eb="9">
      <t>ハツデン</t>
    </rPh>
    <rPh sb="9" eb="10">
      <t>リョウ</t>
    </rPh>
    <phoneticPr fontId="1"/>
  </si>
  <si>
    <t>kg-CO2/kWh</t>
  </si>
  <si>
    <t>ton-CO2/年</t>
    <rPh sb="8" eb="9">
      <t>ネン</t>
    </rPh>
    <phoneticPr fontId="1"/>
  </si>
  <si>
    <t>自家消費電力のCO2排出係数</t>
    <rPh sb="0" eb="2">
      <t>ジカ</t>
    </rPh>
    <rPh sb="2" eb="4">
      <t>ショウヒ</t>
    </rPh>
    <rPh sb="4" eb="6">
      <t>デンリョク</t>
    </rPh>
    <rPh sb="10" eb="12">
      <t>ハイシュツ</t>
    </rPh>
    <rPh sb="12" eb="14">
      <t>ケイスウ</t>
    </rPh>
    <phoneticPr fontId="1"/>
  </si>
  <si>
    <t>リファレンスのCO2排出量Re1</t>
    <rPh sb="10" eb="12">
      <t>ハイシュツ</t>
    </rPh>
    <rPh sb="12" eb="13">
      <t>リョウ</t>
    </rPh>
    <phoneticPr fontId="1"/>
  </si>
  <si>
    <t>プロジェクトのCO2排出量Pj1</t>
    <rPh sb="10" eb="12">
      <t>ハイシュツ</t>
    </rPh>
    <rPh sb="12" eb="13">
      <t>リョウ</t>
    </rPh>
    <phoneticPr fontId="1"/>
  </si>
  <si>
    <t>CO2排出削減量
Q1=（Re1-Pj1）</t>
    <rPh sb="3" eb="5">
      <t>ハイシュツ</t>
    </rPh>
    <rPh sb="5" eb="7">
      <t>サクゲン</t>
    </rPh>
    <rPh sb="7" eb="8">
      <t>リョウ</t>
    </rPh>
    <phoneticPr fontId="1"/>
  </si>
  <si>
    <t>（JIS C8918の条件における）</t>
    <rPh sb="11" eb="13">
      <t>ジョウケン</t>
    </rPh>
    <phoneticPr fontId="1"/>
  </si>
  <si>
    <t>※リファレンスとしてディーゼル発電を想定する場合、発電効率が高い最新のものとする</t>
    <rPh sb="15" eb="17">
      <t>ハツデン</t>
    </rPh>
    <rPh sb="18" eb="20">
      <t>ソウテイ</t>
    </rPh>
    <rPh sb="22" eb="24">
      <t>バアイ</t>
    </rPh>
    <rPh sb="25" eb="27">
      <t>ハツデン</t>
    </rPh>
    <rPh sb="27" eb="29">
      <t>コウリツ</t>
    </rPh>
    <rPh sb="30" eb="31">
      <t>タカ</t>
    </rPh>
    <rPh sb="32" eb="34">
      <t>サイシン</t>
    </rPh>
    <phoneticPr fontId="1"/>
  </si>
  <si>
    <t>工場等の稼働日における平均1日消費電力量（ｋWh/日)</t>
    <rPh sb="0" eb="2">
      <t>コウジョウ</t>
    </rPh>
    <rPh sb="2" eb="3">
      <t>ナド</t>
    </rPh>
    <rPh sb="4" eb="7">
      <t>カドウビ</t>
    </rPh>
    <rPh sb="11" eb="13">
      <t>ヘイキン</t>
    </rPh>
    <rPh sb="14" eb="15">
      <t>ヒ</t>
    </rPh>
    <rPh sb="15" eb="17">
      <t>ショウヒ</t>
    </rPh>
    <rPh sb="17" eb="19">
      <t>デンリョク</t>
    </rPh>
    <rPh sb="19" eb="20">
      <t>リョウ</t>
    </rPh>
    <rPh sb="25" eb="26">
      <t>ヒ</t>
    </rPh>
    <phoneticPr fontId="1"/>
  </si>
  <si>
    <t>←排出係数の根拠記載</t>
    <rPh sb="1" eb="3">
      <t>ハイシュツ</t>
    </rPh>
    <rPh sb="3" eb="5">
      <t>ケイスウ</t>
    </rPh>
    <rPh sb="6" eb="8">
      <t>コンキョ</t>
    </rPh>
    <rPh sb="8" eb="10">
      <t>キサイ</t>
    </rPh>
    <phoneticPr fontId="1"/>
  </si>
  <si>
    <t>160°</t>
    <phoneticPr fontId="1"/>
  </si>
  <si>
    <t>12°</t>
    <phoneticPr fontId="1"/>
  </si>
  <si>
    <t>各月の１日平均日射量(実施サイトにおける値：ｋWh/㎡・日）</t>
    <rPh sb="0" eb="2">
      <t>カクツキ</t>
    </rPh>
    <rPh sb="4" eb="5">
      <t>ニチ</t>
    </rPh>
    <rPh sb="5" eb="7">
      <t>ヘイキン</t>
    </rPh>
    <rPh sb="7" eb="9">
      <t>ニッシャ</t>
    </rPh>
    <rPh sb="9" eb="10">
      <t>リョウ</t>
    </rPh>
    <rPh sb="11" eb="13">
      <t>ジッシ</t>
    </rPh>
    <rPh sb="20" eb="21">
      <t>アタイ</t>
    </rPh>
    <rPh sb="28" eb="29">
      <t>ヒ</t>
    </rPh>
    <phoneticPr fontId="1"/>
  </si>
  <si>
    <t>各月の１日平均有効日射量(方位角、傾斜角における補正値：ｋWh/㎡・日）</t>
    <rPh sb="0" eb="2">
      <t>カクツキ</t>
    </rPh>
    <rPh sb="4" eb="5">
      <t>ニチ</t>
    </rPh>
    <rPh sb="5" eb="7">
      <t>ヘイキン</t>
    </rPh>
    <rPh sb="7" eb="9">
      <t>ユウコウ</t>
    </rPh>
    <rPh sb="9" eb="11">
      <t>ニッシャ</t>
    </rPh>
    <rPh sb="11" eb="12">
      <t>リョウ</t>
    </rPh>
    <rPh sb="13" eb="15">
      <t>ホウイ</t>
    </rPh>
    <rPh sb="15" eb="16">
      <t>カク</t>
    </rPh>
    <rPh sb="17" eb="19">
      <t>ケイシャ</t>
    </rPh>
    <rPh sb="19" eb="20">
      <t>カク</t>
    </rPh>
    <rPh sb="24" eb="26">
      <t>ホセイ</t>
    </rPh>
    <rPh sb="26" eb="27">
      <t>アタイ</t>
    </rPh>
    <rPh sb="34" eb="35">
      <t>ヒ</t>
    </rPh>
    <phoneticPr fontId="1"/>
  </si>
  <si>
    <t>モジュールの温度補正係数（損失が無い場合=1.0）</t>
    <rPh sb="6" eb="8">
      <t>オンド</t>
    </rPh>
    <rPh sb="8" eb="10">
      <t>ホセイ</t>
    </rPh>
    <rPh sb="10" eb="12">
      <t>ケイスウ</t>
    </rPh>
    <rPh sb="13" eb="15">
      <t>ソンシツ</t>
    </rPh>
    <rPh sb="16" eb="17">
      <t>ナ</t>
    </rPh>
    <rPh sb="18" eb="20">
      <t>バアイ</t>
    </rPh>
    <phoneticPr fontId="1"/>
  </si>
  <si>
    <t>その他損失(無い場合:1.0）
（送電ロスなど）</t>
    <rPh sb="2" eb="3">
      <t>タ</t>
    </rPh>
    <rPh sb="3" eb="5">
      <t>ソンシツ</t>
    </rPh>
    <rPh sb="6" eb="7">
      <t>ナ</t>
    </rPh>
    <rPh sb="8" eb="10">
      <t>バアイ</t>
    </rPh>
    <rPh sb="17" eb="19">
      <t>ソウデン</t>
    </rPh>
    <phoneticPr fontId="1"/>
  </si>
  <si>
    <t>（ｋW)</t>
    <phoneticPr fontId="1"/>
  </si>
  <si>
    <t>（ｋW)</t>
    <phoneticPr fontId="1"/>
  </si>
  <si>
    <t>設置台数＝</t>
    <rPh sb="0" eb="2">
      <t>セッチ</t>
    </rPh>
    <rPh sb="2" eb="4">
      <t>ダイスウ</t>
    </rPh>
    <phoneticPr fontId="1"/>
  </si>
  <si>
    <t>（台）</t>
    <rPh sb="1" eb="2">
      <t>ダイ</t>
    </rPh>
    <phoneticPr fontId="1"/>
  </si>
  <si>
    <t>パワコンの最大定格出力（PW)＝</t>
    <rPh sb="5" eb="7">
      <t>サイダイ</t>
    </rPh>
    <rPh sb="7" eb="9">
      <t>テイカク</t>
    </rPh>
    <rPh sb="9" eb="11">
      <t>シュツリョク</t>
    </rPh>
    <phoneticPr fontId="1"/>
  </si>
  <si>
    <t>システムの太陽電池容量（MW)＝</t>
    <rPh sb="5" eb="7">
      <t>タイヨウ</t>
    </rPh>
    <rPh sb="7" eb="9">
      <t>デンチ</t>
    </rPh>
    <rPh sb="9" eb="11">
      <t>ヨウリョウ</t>
    </rPh>
    <phoneticPr fontId="1"/>
  </si>
  <si>
    <r>
      <t xml:space="preserve">劣化損失(無い場合:1.0）
（モジュール汚れ、経年劣化など）
</t>
    </r>
    <r>
      <rPr>
        <sz val="9"/>
        <rFont val="ＭＳ Ｐゴシック"/>
        <family val="3"/>
        <charset val="128"/>
      </rPr>
      <t>（経年劣化は法定耐用年数の中間年の数値とする）17年なら8年後の数値</t>
    </r>
    <rPh sb="0" eb="2">
      <t>レッカ</t>
    </rPh>
    <rPh sb="2" eb="4">
      <t>ソンシツ</t>
    </rPh>
    <rPh sb="5" eb="6">
      <t>ナ</t>
    </rPh>
    <rPh sb="7" eb="9">
      <t>バアイ</t>
    </rPh>
    <rPh sb="21" eb="22">
      <t>ヨゴ</t>
    </rPh>
    <rPh sb="24" eb="26">
      <t>ケイネン</t>
    </rPh>
    <rPh sb="26" eb="28">
      <t>レッカ</t>
    </rPh>
    <rPh sb="33" eb="35">
      <t>ケイネン</t>
    </rPh>
    <rPh sb="35" eb="37">
      <t>レッカ</t>
    </rPh>
    <rPh sb="38" eb="40">
      <t>ホウテイ</t>
    </rPh>
    <rPh sb="40" eb="42">
      <t>タイヨウ</t>
    </rPh>
    <rPh sb="42" eb="43">
      <t>ネン</t>
    </rPh>
    <rPh sb="43" eb="44">
      <t>カズ</t>
    </rPh>
    <rPh sb="45" eb="47">
      <t>チュウカン</t>
    </rPh>
    <rPh sb="47" eb="48">
      <t>ネン</t>
    </rPh>
    <rPh sb="49" eb="51">
      <t>スウチ</t>
    </rPh>
    <rPh sb="57" eb="58">
      <t>ネン</t>
    </rPh>
    <rPh sb="61" eb="63">
      <t>ネンゴ</t>
    </rPh>
    <rPh sb="64" eb="66">
      <t>スウチ</t>
    </rPh>
    <phoneticPr fontId="1"/>
  </si>
  <si>
    <t>PW/MW＝</t>
    <phoneticPr fontId="1"/>
  </si>
  <si>
    <t>蓄電池容量＝</t>
    <rPh sb="0" eb="3">
      <t>チクデンチ</t>
    </rPh>
    <rPh sb="3" eb="5">
      <t>ヨウリョウ</t>
    </rPh>
    <phoneticPr fontId="1"/>
  </si>
  <si>
    <t>（ｋWh)</t>
    <phoneticPr fontId="1"/>
  </si>
  <si>
    <t>蓄電池１台当り容量＝</t>
    <rPh sb="0" eb="3">
      <t>チクデンチ</t>
    </rPh>
    <rPh sb="4" eb="5">
      <t>ダイ</t>
    </rPh>
    <rPh sb="5" eb="6">
      <t>アタ</t>
    </rPh>
    <rPh sb="7" eb="9">
      <t>ヨウリョウ</t>
    </rPh>
    <phoneticPr fontId="1"/>
  </si>
  <si>
    <t>(台）</t>
    <rPh sb="1" eb="2">
      <t>ダイ</t>
    </rPh>
    <phoneticPr fontId="1"/>
  </si>
  <si>
    <r>
      <rPr>
        <sz val="9"/>
        <rFont val="ＭＳ Ｐゴシック"/>
        <family val="3"/>
        <charset val="128"/>
      </rPr>
      <t>パワコン最大定格出力</t>
    </r>
    <r>
      <rPr>
        <sz val="10"/>
        <rFont val="ＭＳ Ｐゴシック"/>
        <family val="3"/>
        <charset val="128"/>
      </rPr>
      <t>＝</t>
    </r>
    <rPh sb="4" eb="6">
      <t>サイダイ</t>
    </rPh>
    <rPh sb="6" eb="8">
      <t>テイカク</t>
    </rPh>
    <rPh sb="8" eb="10">
      <t>シュツリョク</t>
    </rPh>
    <phoneticPr fontId="1"/>
  </si>
  <si>
    <t>上記余剰電力量のうち蓄電可能な電力量(kWh/日）</t>
    <rPh sb="0" eb="2">
      <t>ジョウキ</t>
    </rPh>
    <rPh sb="2" eb="4">
      <t>ヨジョウ</t>
    </rPh>
    <rPh sb="4" eb="6">
      <t>デンリョク</t>
    </rPh>
    <rPh sb="6" eb="7">
      <t>リョウ</t>
    </rPh>
    <rPh sb="10" eb="12">
      <t>チクデン</t>
    </rPh>
    <rPh sb="12" eb="14">
      <t>カノウ</t>
    </rPh>
    <rPh sb="15" eb="17">
      <t>デンリョク</t>
    </rPh>
    <rPh sb="17" eb="18">
      <t>リョウ</t>
    </rPh>
    <rPh sb="23" eb="24">
      <t>ヒ</t>
    </rPh>
    <phoneticPr fontId="1"/>
  </si>
  <si>
    <t>1日推定発電電力量
（ｋWh/日）：ＰＷ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1"/>
  </si>
  <si>
    <t>工場等の稼働日における平均余剰電力量（ｋWh/日)：ＰＡ</t>
    <rPh sb="0" eb="2">
      <t>コウジョウ</t>
    </rPh>
    <rPh sb="2" eb="3">
      <t>ナド</t>
    </rPh>
    <rPh sb="4" eb="7">
      <t>カドウビ</t>
    </rPh>
    <rPh sb="11" eb="13">
      <t>ヘイキン</t>
    </rPh>
    <rPh sb="13" eb="15">
      <t>ヨジョウ</t>
    </rPh>
    <rPh sb="15" eb="17">
      <t>デンリョク</t>
    </rPh>
    <rPh sb="17" eb="18">
      <t>リョウ</t>
    </rPh>
    <rPh sb="23" eb="24">
      <t>ヒ</t>
    </rPh>
    <phoneticPr fontId="1"/>
  </si>
  <si>
    <t>工場等の非稼働日における平均余剰電力量（ｋWh/日)：ＰＣ</t>
    <rPh sb="0" eb="2">
      <t>コウジョウ</t>
    </rPh>
    <rPh sb="2" eb="3">
      <t>ナド</t>
    </rPh>
    <rPh sb="4" eb="5">
      <t>ヒ</t>
    </rPh>
    <rPh sb="5" eb="8">
      <t>カドウビ</t>
    </rPh>
    <rPh sb="12" eb="14">
      <t>ヘイキン</t>
    </rPh>
    <rPh sb="14" eb="16">
      <t>ヨジョウ</t>
    </rPh>
    <rPh sb="16" eb="18">
      <t>デンリョク</t>
    </rPh>
    <rPh sb="18" eb="19">
      <t>リョウ</t>
    </rPh>
    <rPh sb="24" eb="25">
      <t>ヒ</t>
    </rPh>
    <phoneticPr fontId="1"/>
  </si>
  <si>
    <t>蓄電可能な電力量のうち自家消費可能な電力量(ｋＷｈ/日）：ＢＣ</t>
    <rPh sb="0" eb="2">
      <t>チクデン</t>
    </rPh>
    <rPh sb="2" eb="4">
      <t>カノウ</t>
    </rPh>
    <rPh sb="5" eb="7">
      <t>デンリョク</t>
    </rPh>
    <rPh sb="7" eb="8">
      <t>リョウ</t>
    </rPh>
    <rPh sb="11" eb="13">
      <t>ジカ</t>
    </rPh>
    <rPh sb="13" eb="15">
      <t>ショウヒ</t>
    </rPh>
    <rPh sb="15" eb="17">
      <t>カノウ</t>
    </rPh>
    <rPh sb="18" eb="20">
      <t>デンリョク</t>
    </rPh>
    <rPh sb="20" eb="21">
      <t>リョウ</t>
    </rPh>
    <rPh sb="26" eb="27">
      <t>ヒ</t>
    </rPh>
    <phoneticPr fontId="1"/>
  </si>
  <si>
    <t>（２）下図パターンＣの場合</t>
    <phoneticPr fontId="1"/>
  </si>
  <si>
    <t>（１）下図パターンＡ、Ｂの場合</t>
    <phoneticPr fontId="1"/>
  </si>
  <si>
    <t>蓄電可能な電力量のうち自家消費可能な電力量(ｋＷｈ/日）：ＢＡ</t>
    <rPh sb="0" eb="2">
      <t>チクデン</t>
    </rPh>
    <rPh sb="2" eb="4">
      <t>カノウ</t>
    </rPh>
    <rPh sb="5" eb="7">
      <t>デンリョク</t>
    </rPh>
    <rPh sb="7" eb="8">
      <t>リョウ</t>
    </rPh>
    <rPh sb="11" eb="13">
      <t>ジカ</t>
    </rPh>
    <rPh sb="13" eb="15">
      <t>ショウヒ</t>
    </rPh>
    <rPh sb="15" eb="17">
      <t>カノウ</t>
    </rPh>
    <rPh sb="18" eb="20">
      <t>デンリョク</t>
    </rPh>
    <rPh sb="20" eb="21">
      <t>リョウ</t>
    </rPh>
    <rPh sb="26" eb="27">
      <t>ヒ</t>
    </rPh>
    <phoneticPr fontId="1"/>
  </si>
  <si>
    <t>工場等の稼働日：ＤＡ</t>
    <rPh sb="0" eb="2">
      <t>コウジョウ</t>
    </rPh>
    <rPh sb="2" eb="3">
      <t>ナド</t>
    </rPh>
    <rPh sb="4" eb="6">
      <t>カドウ</t>
    </rPh>
    <rPh sb="6" eb="7">
      <t>ビ</t>
    </rPh>
    <phoneticPr fontId="1"/>
  </si>
  <si>
    <t>工場等の非稼働日：ＤＣ</t>
    <rPh sb="0" eb="2">
      <t>コウジョウ</t>
    </rPh>
    <rPh sb="2" eb="3">
      <t>ナド</t>
    </rPh>
    <rPh sb="4" eb="5">
      <t>ヒ</t>
    </rPh>
    <rPh sb="5" eb="8">
      <t>カドウビ</t>
    </rPh>
    <phoneticPr fontId="1"/>
  </si>
  <si>
    <t>工場等の稼働日における月間推定有効発電量(ｋＷｈ/月）：
（ＰＷ－ＰＡ+ＢＡ）*ＤＡ</t>
    <rPh sb="0" eb="2">
      <t>コウジョウ</t>
    </rPh>
    <rPh sb="2" eb="3">
      <t>ナド</t>
    </rPh>
    <rPh sb="4" eb="6">
      <t>カドウ</t>
    </rPh>
    <rPh sb="6" eb="7">
      <t>ビ</t>
    </rPh>
    <rPh sb="11" eb="13">
      <t>ゲッカン</t>
    </rPh>
    <rPh sb="13" eb="15">
      <t>スイテイ</t>
    </rPh>
    <rPh sb="15" eb="17">
      <t>ユウコウ</t>
    </rPh>
    <rPh sb="17" eb="19">
      <t>ハツデン</t>
    </rPh>
    <rPh sb="19" eb="20">
      <t>リョウ</t>
    </rPh>
    <rPh sb="25" eb="26">
      <t>ツキ</t>
    </rPh>
    <phoneticPr fontId="1"/>
  </si>
  <si>
    <t>工場等の非稼働日における太陽光発電による月間推定有効発電量(ｋＷｈ/月）：
（ＰＷ－ＰＣ+ＢＣ）*ＤＣ</t>
    <rPh sb="0" eb="2">
      <t>コウジョウ</t>
    </rPh>
    <rPh sb="2" eb="3">
      <t>ナド</t>
    </rPh>
    <rPh sb="4" eb="5">
      <t>ヒ</t>
    </rPh>
    <rPh sb="5" eb="7">
      <t>カドウ</t>
    </rPh>
    <rPh sb="7" eb="8">
      <t>ビ</t>
    </rPh>
    <rPh sb="12" eb="14">
      <t>タイヨウ</t>
    </rPh>
    <rPh sb="14" eb="15">
      <t>コウ</t>
    </rPh>
    <rPh sb="15" eb="17">
      <t>ハツデン</t>
    </rPh>
    <rPh sb="20" eb="22">
      <t>ゲッカン</t>
    </rPh>
    <rPh sb="22" eb="24">
      <t>スイテイ</t>
    </rPh>
    <rPh sb="24" eb="26">
      <t>ユウコウ</t>
    </rPh>
    <rPh sb="26" eb="28">
      <t>ハツデン</t>
    </rPh>
    <rPh sb="28" eb="29">
      <t>リョウ</t>
    </rPh>
    <rPh sb="34" eb="35">
      <t>ツキ</t>
    </rPh>
    <phoneticPr fontId="1"/>
  </si>
  <si>
    <t>※ＣＯ２排出削減量</t>
    <rPh sb="4" eb="6">
      <t>ハイシュツ</t>
    </rPh>
    <rPh sb="6" eb="8">
      <t>サクゲン</t>
    </rPh>
    <rPh sb="8" eb="9">
      <t>リョウ</t>
    </rPh>
    <phoneticPr fontId="1"/>
  </si>
  <si>
    <t>※方位角、傾斜角が異なるモジュール設置があるケースや、自家消費する負荷対象が異なるケースは、適宜Sheetをコピーし、ケース毎に計算し、先頭の１Sheetに合計値（行1～11、行20以降）を記載のこと</t>
    <rPh sb="1" eb="3">
      <t>ホウイ</t>
    </rPh>
    <rPh sb="3" eb="4">
      <t>カク</t>
    </rPh>
    <rPh sb="5" eb="7">
      <t>ケイシャ</t>
    </rPh>
    <rPh sb="7" eb="8">
      <t>カク</t>
    </rPh>
    <rPh sb="9" eb="10">
      <t>コト</t>
    </rPh>
    <rPh sb="17" eb="19">
      <t>セッチ</t>
    </rPh>
    <rPh sb="27" eb="29">
      <t>ジカ</t>
    </rPh>
    <rPh sb="29" eb="31">
      <t>ショウヒ</t>
    </rPh>
    <rPh sb="33" eb="35">
      <t>フカ</t>
    </rPh>
    <rPh sb="35" eb="37">
      <t>タイショウ</t>
    </rPh>
    <rPh sb="38" eb="39">
      <t>コト</t>
    </rPh>
    <rPh sb="46" eb="48">
      <t>テキギ</t>
    </rPh>
    <rPh sb="62" eb="63">
      <t>ゴト</t>
    </rPh>
    <rPh sb="64" eb="66">
      <t>ケイサン</t>
    </rPh>
    <rPh sb="68" eb="70">
      <t>セントウ</t>
    </rPh>
    <rPh sb="78" eb="81">
      <t>ゴウケイチ</t>
    </rPh>
    <rPh sb="82" eb="83">
      <t>ギョウ</t>
    </rPh>
    <rPh sb="88" eb="89">
      <t>ギョウ</t>
    </rPh>
    <rPh sb="91" eb="93">
      <t>イコウ</t>
    </rPh>
    <rPh sb="95" eb="97">
      <t>キサイ</t>
    </rPh>
    <phoneticPr fontId="1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</si>
  <si>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</si>
  <si>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</si>
  <si>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出展根拠</t>
    <rPh sb="0" eb="2">
      <t>シュッテン</t>
    </rPh>
    <rPh sb="2" eb="4">
      <t>コンキョ</t>
    </rPh>
    <phoneticPr fontId="1"/>
  </si>
  <si>
    <t>※データの出展を記載</t>
    <rPh sb="5" eb="7">
      <t>シュッテン</t>
    </rPh>
    <rPh sb="8" eb="10">
      <t>キサイ</t>
    </rPh>
    <phoneticPr fontId="1"/>
  </si>
  <si>
    <t>※補正計算根拠（ソフト）を記載</t>
    <rPh sb="1" eb="3">
      <t>ホセイ</t>
    </rPh>
    <rPh sb="3" eb="5">
      <t>ケイサン</t>
    </rPh>
    <rPh sb="5" eb="7">
      <t>コンキョ</t>
    </rPh>
    <rPh sb="13" eb="15">
      <t>キサイ</t>
    </rPh>
    <phoneticPr fontId="1"/>
  </si>
  <si>
    <t>データベース：Meteonorm</t>
    <phoneticPr fontId="1"/>
  </si>
  <si>
    <t>※方位角、傾斜角が異なるモジュール設置があるケースや、自家消費する負荷対象が異なるケースは、適宜Sheetをコピーし、ケース毎に計算し、先頭の１Sheetに合計値（行1～9、行18以降）を記載のこと</t>
    <rPh sb="1" eb="3">
      <t>ホウイ</t>
    </rPh>
    <rPh sb="3" eb="4">
      <t>カク</t>
    </rPh>
    <rPh sb="5" eb="7">
      <t>ケイシャ</t>
    </rPh>
    <rPh sb="7" eb="8">
      <t>カク</t>
    </rPh>
    <rPh sb="9" eb="10">
      <t>コト</t>
    </rPh>
    <rPh sb="17" eb="19">
      <t>セッチ</t>
    </rPh>
    <rPh sb="27" eb="29">
      <t>ジカ</t>
    </rPh>
    <rPh sb="29" eb="31">
      <t>ショウヒ</t>
    </rPh>
    <rPh sb="33" eb="35">
      <t>フカ</t>
    </rPh>
    <rPh sb="35" eb="37">
      <t>タイショウ</t>
    </rPh>
    <rPh sb="38" eb="39">
      <t>コト</t>
    </rPh>
    <rPh sb="46" eb="48">
      <t>テキギ</t>
    </rPh>
    <rPh sb="62" eb="63">
      <t>ゴト</t>
    </rPh>
    <rPh sb="64" eb="66">
      <t>ケイサン</t>
    </rPh>
    <rPh sb="68" eb="70">
      <t>セントウ</t>
    </rPh>
    <rPh sb="78" eb="81">
      <t>ゴウケイチ</t>
    </rPh>
    <rPh sb="82" eb="83">
      <t>ギョウ</t>
    </rPh>
    <rPh sb="87" eb="88">
      <t>ギョウ</t>
    </rPh>
    <rPh sb="90" eb="92">
      <t>イコウ</t>
    </rPh>
    <rPh sb="94" eb="96">
      <t>キサイ</t>
    </rPh>
    <phoneticPr fontId="1"/>
  </si>
  <si>
    <t>12°</t>
    <phoneticPr fontId="1"/>
  </si>
  <si>
    <t>(kW)</t>
    <phoneticPr fontId="1"/>
  </si>
  <si>
    <t>（ｋW)</t>
    <phoneticPr fontId="1"/>
  </si>
  <si>
    <t>最大定格出力＝</t>
    <rPh sb="0" eb="2">
      <t>サイダイ</t>
    </rPh>
    <rPh sb="2" eb="4">
      <t>テイカク</t>
    </rPh>
    <rPh sb="4" eb="6">
      <t>シュツリョク</t>
    </rPh>
    <phoneticPr fontId="1"/>
  </si>
  <si>
    <t>PW/MW＝</t>
    <phoneticPr fontId="1"/>
  </si>
  <si>
    <t>データベース：Meteonorm</t>
  </si>
  <si>
    <t>1日推定発電電力量
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5" eb="16">
      <t>ヒ</t>
    </rPh>
    <phoneticPr fontId="1"/>
  </si>
  <si>
    <t>工場等の稼働日における平均余剰電力量（ｋWh/日)</t>
    <rPh sb="0" eb="2">
      <t>コウジョウ</t>
    </rPh>
    <rPh sb="2" eb="3">
      <t>ナド</t>
    </rPh>
    <rPh sb="4" eb="7">
      <t>カドウビ</t>
    </rPh>
    <rPh sb="11" eb="13">
      <t>ヘイキン</t>
    </rPh>
    <rPh sb="13" eb="15">
      <t>ヨジョウ</t>
    </rPh>
    <rPh sb="15" eb="17">
      <t>デンリョク</t>
    </rPh>
    <rPh sb="17" eb="18">
      <t>リョウ</t>
    </rPh>
    <rPh sb="23" eb="24">
      <t>ヒ</t>
    </rPh>
    <phoneticPr fontId="1"/>
  </si>
  <si>
    <t>非稼働日で発電量がほぼ全量余剰電力となる日数</t>
    <rPh sb="0" eb="1">
      <t>ヒ</t>
    </rPh>
    <rPh sb="1" eb="4">
      <t>カドウビ</t>
    </rPh>
    <rPh sb="5" eb="7">
      <t>ハツデン</t>
    </rPh>
    <rPh sb="7" eb="8">
      <t>リョウ</t>
    </rPh>
    <rPh sb="11" eb="13">
      <t>ゼンリョウ</t>
    </rPh>
    <rPh sb="13" eb="15">
      <t>ヨジョウ</t>
    </rPh>
    <rPh sb="15" eb="17">
      <t>デンリョク</t>
    </rPh>
    <rPh sb="20" eb="22">
      <t>ニッスウ</t>
    </rPh>
    <phoneticPr fontId="1"/>
  </si>
  <si>
    <t>実有効日数</t>
    <rPh sb="0" eb="1">
      <t>ジツ</t>
    </rPh>
    <rPh sb="1" eb="3">
      <t>ユウコウ</t>
    </rPh>
    <rPh sb="3" eb="5">
      <t>ニッスウ</t>
    </rPh>
    <phoneticPr fontId="1"/>
  </si>
  <si>
    <t>月間推定余剰電力量(kWh/月）</t>
    <rPh sb="0" eb="2">
      <t>ゲッカン</t>
    </rPh>
    <rPh sb="2" eb="4">
      <t>スイテイ</t>
    </rPh>
    <rPh sb="4" eb="6">
      <t>ヨジョウ</t>
    </rPh>
    <rPh sb="6" eb="8">
      <t>デンリョク</t>
    </rPh>
    <rPh sb="8" eb="9">
      <t>リョウ</t>
    </rPh>
    <rPh sb="14" eb="15">
      <t>ツキ</t>
    </rPh>
    <phoneticPr fontId="1"/>
  </si>
  <si>
    <t>（１）自家消費のみの場合</t>
    <rPh sb="3" eb="5">
      <t>ジカ</t>
    </rPh>
    <rPh sb="5" eb="7">
      <t>ショウヒ</t>
    </rPh>
    <rPh sb="10" eb="12">
      <t>バアイ</t>
    </rPh>
    <phoneticPr fontId="1"/>
  </si>
  <si>
    <t>（２）余剰電力を売電する場合</t>
    <rPh sb="3" eb="5">
      <t>ヨジョウ</t>
    </rPh>
    <rPh sb="5" eb="7">
      <t>デンリョク</t>
    </rPh>
    <rPh sb="8" eb="10">
      <t>バイデン</t>
    </rPh>
    <rPh sb="12" eb="14">
      <t>バアイ</t>
    </rPh>
    <phoneticPr fontId="1"/>
  </si>
  <si>
    <t>※売電しない場合：排出係数=0</t>
    <rPh sb="1" eb="3">
      <t>バイデン</t>
    </rPh>
    <rPh sb="6" eb="8">
      <t>バアイ</t>
    </rPh>
    <rPh sb="9" eb="11">
      <t>ハイシュツ</t>
    </rPh>
    <rPh sb="11" eb="13">
      <t>ケイスウ</t>
    </rPh>
    <phoneticPr fontId="1"/>
  </si>
  <si>
    <t>売電先のCO2排出係数</t>
    <rPh sb="0" eb="2">
      <t>バイデン</t>
    </rPh>
    <rPh sb="2" eb="3">
      <t>サキ</t>
    </rPh>
    <rPh sb="7" eb="9">
      <t>ハイシュツ</t>
    </rPh>
    <rPh sb="9" eb="11">
      <t>ケイスウ</t>
    </rPh>
    <phoneticPr fontId="1"/>
  </si>
  <si>
    <t>←排出係数の根拠記載</t>
  </si>
  <si>
    <t>年間余剰電力量
(売電量）</t>
    <rPh sb="0" eb="2">
      <t>ネンカン</t>
    </rPh>
    <rPh sb="2" eb="4">
      <t>ヨジョウ</t>
    </rPh>
    <rPh sb="4" eb="6">
      <t>デンリョク</t>
    </rPh>
    <rPh sb="6" eb="7">
      <t>リョウ</t>
    </rPh>
    <rPh sb="9" eb="11">
      <t>バイデン</t>
    </rPh>
    <rPh sb="11" eb="12">
      <t>リョウ</t>
    </rPh>
    <phoneticPr fontId="1"/>
  </si>
  <si>
    <t>リファレンスのCO2排出量Re2</t>
    <rPh sb="10" eb="12">
      <t>ハイシュツ</t>
    </rPh>
    <rPh sb="12" eb="13">
      <t>リョウ</t>
    </rPh>
    <phoneticPr fontId="1"/>
  </si>
  <si>
    <t>プロジェクトのCO2排出量Pj2</t>
    <rPh sb="10" eb="12">
      <t>ハイシュツ</t>
    </rPh>
    <rPh sb="12" eb="13">
      <t>リョウ</t>
    </rPh>
    <phoneticPr fontId="1"/>
  </si>
  <si>
    <t>CO2排出削減量
Q2=Re2-Pj2</t>
    <rPh sb="3" eb="5">
      <t>ハイシュツ</t>
    </rPh>
    <rPh sb="5" eb="7">
      <t>サクゲン</t>
    </rPh>
    <rPh sb="7" eb="8">
      <t>リョウ</t>
    </rPh>
    <phoneticPr fontId="1"/>
  </si>
  <si>
    <t>◎トータルCO2排出削減量</t>
    <rPh sb="8" eb="10">
      <t>ハイシュツ</t>
    </rPh>
    <rPh sb="10" eb="12">
      <t>サクゲン</t>
    </rPh>
    <rPh sb="12" eb="13">
      <t>リョウ</t>
    </rPh>
    <phoneticPr fontId="1"/>
  </si>
  <si>
    <t>CO2排出削減量
Qall=Q1+Q2</t>
    <rPh sb="3" eb="5">
      <t>ハイシュツ</t>
    </rPh>
    <rPh sb="5" eb="7">
      <t>サクゲン</t>
    </rPh>
    <rPh sb="7" eb="8">
      <t>リョウ</t>
    </rPh>
    <phoneticPr fontId="1"/>
  </si>
  <si>
    <t>(kW)</t>
    <phoneticPr fontId="1"/>
  </si>
  <si>
    <t>（ｋW)</t>
    <phoneticPr fontId="1"/>
  </si>
  <si>
    <t>PW/MW＝</t>
    <phoneticPr fontId="1"/>
  </si>
  <si>
    <r>
      <t>各月１日平均有効日射量</t>
    </r>
    <r>
      <rPr>
        <sz val="9"/>
        <rFont val="ＭＳ Ｐゴシック"/>
        <family val="3"/>
        <charset val="128"/>
      </rPr>
      <t>(方位角、傾斜角による補正値：ｋWh/㎡・日）</t>
    </r>
    <rPh sb="0" eb="2">
      <t>カクツキ</t>
    </rPh>
    <rPh sb="3" eb="4">
      <t>ニチ</t>
    </rPh>
    <rPh sb="4" eb="6">
      <t>ヘイキン</t>
    </rPh>
    <rPh sb="6" eb="8">
      <t>ユウコウ</t>
    </rPh>
    <rPh sb="8" eb="10">
      <t>ニッシャ</t>
    </rPh>
    <rPh sb="10" eb="11">
      <t>リョウ</t>
    </rPh>
    <rPh sb="12" eb="14">
      <t>ホウイ</t>
    </rPh>
    <rPh sb="14" eb="15">
      <t>カク</t>
    </rPh>
    <rPh sb="16" eb="18">
      <t>ケイシャ</t>
    </rPh>
    <rPh sb="18" eb="19">
      <t>カク</t>
    </rPh>
    <rPh sb="22" eb="24">
      <t>ホセイ</t>
    </rPh>
    <rPh sb="24" eb="25">
      <t>アタイ</t>
    </rPh>
    <rPh sb="32" eb="33">
      <t>ヒ</t>
    </rPh>
    <phoneticPr fontId="1"/>
  </si>
  <si>
    <t>1日推定発電電力量（ｋWh/日）</t>
    <rPh sb="1" eb="2">
      <t>ニチ</t>
    </rPh>
    <rPh sb="2" eb="4">
      <t>スイテイ</t>
    </rPh>
    <rPh sb="4" eb="6">
      <t>ハツデン</t>
    </rPh>
    <rPh sb="6" eb="8">
      <t>デンリョク</t>
    </rPh>
    <rPh sb="8" eb="9">
      <t>リョウ</t>
    </rPh>
    <rPh sb="14" eb="15">
      <t>ヒ</t>
    </rPh>
    <phoneticPr fontId="1"/>
  </si>
  <si>
    <r>
      <t>システム平均自家消費電力量（kWh/日)</t>
    </r>
    <r>
      <rPr>
        <sz val="9"/>
        <rFont val="ＭＳ Ｐゴシック"/>
        <family val="3"/>
        <charset val="128"/>
      </rPr>
      <t>※グリッド接続が不可能で捨てる場合は、その量を含む。</t>
    </r>
    <rPh sb="4" eb="6">
      <t>ヘイキン</t>
    </rPh>
    <rPh sb="6" eb="8">
      <t>ジカ</t>
    </rPh>
    <rPh sb="8" eb="10">
      <t>ショウヒ</t>
    </rPh>
    <rPh sb="10" eb="12">
      <t>デンリョク</t>
    </rPh>
    <rPh sb="12" eb="13">
      <t>リョウ</t>
    </rPh>
    <rPh sb="18" eb="19">
      <t>ヒ</t>
    </rPh>
    <rPh sb="25" eb="27">
      <t>セツゾク</t>
    </rPh>
    <rPh sb="28" eb="31">
      <t>フカノウ</t>
    </rPh>
    <rPh sb="32" eb="33">
      <t>ス</t>
    </rPh>
    <rPh sb="35" eb="37">
      <t>バアイ</t>
    </rPh>
    <rPh sb="41" eb="42">
      <t>リョウ</t>
    </rPh>
    <rPh sb="43" eb="44">
      <t>フク</t>
    </rPh>
    <phoneticPr fontId="1"/>
  </si>
  <si>
    <t>売電可能電力量（ｋWh/日)</t>
    <rPh sb="0" eb="2">
      <t>バイデン</t>
    </rPh>
    <rPh sb="2" eb="4">
      <t>カノウ</t>
    </rPh>
    <rPh sb="4" eb="6">
      <t>デンリョク</t>
    </rPh>
    <rPh sb="6" eb="7">
      <t>リョウ</t>
    </rPh>
    <rPh sb="12" eb="13">
      <t>ヒ</t>
    </rPh>
    <phoneticPr fontId="1"/>
  </si>
  <si>
    <t>月間売電可能電力量(kWh/月）</t>
    <rPh sb="0" eb="2">
      <t>ゲッカン</t>
    </rPh>
    <rPh sb="2" eb="4">
      <t>バイデン</t>
    </rPh>
    <rPh sb="4" eb="6">
      <t>カノウ</t>
    </rPh>
    <rPh sb="6" eb="8">
      <t>デンリョク</t>
    </rPh>
    <rPh sb="8" eb="9">
      <t>リョウ</t>
    </rPh>
    <rPh sb="14" eb="15">
      <t>ツキ</t>
    </rPh>
    <phoneticPr fontId="1"/>
  </si>
  <si>
    <t>（３）全量を売電する場合</t>
    <rPh sb="3" eb="5">
      <t>ゼンリョウ</t>
    </rPh>
    <rPh sb="6" eb="8">
      <t>バイデン</t>
    </rPh>
    <rPh sb="10" eb="12">
      <t>バアイ</t>
    </rPh>
    <phoneticPr fontId="1"/>
  </si>
  <si>
    <t>リファレンスのCO2排出量Re</t>
    <rPh sb="10" eb="12">
      <t>ハイシュツ</t>
    </rPh>
    <rPh sb="12" eb="13">
      <t>リョウ</t>
    </rPh>
    <phoneticPr fontId="1"/>
  </si>
  <si>
    <t>プロジェクトのCO2排出量Pj</t>
    <rPh sb="10" eb="12">
      <t>ハイシュツ</t>
    </rPh>
    <rPh sb="12" eb="13">
      <t>リョウ</t>
    </rPh>
    <phoneticPr fontId="1"/>
  </si>
  <si>
    <t>CO2排出削減量　Q=Re-Pj</t>
    <rPh sb="3" eb="5">
      <t>ハイシュツ</t>
    </rPh>
    <rPh sb="5" eb="7">
      <t>サクゲン</t>
    </rPh>
    <rPh sb="7" eb="8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</si>
</sst>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0.000_ "/>
    <numFmt numFmtId="180" formatCode="0.00_ "/>
    <numFmt numFmtId="181" formatCode="0.0_ "/>
    <numFmt numFmtId="182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180" fontId="2" fillId="2" borderId="1" xfId="0" applyNumberFormat="1" applyFont="1" applyFill="1" applyBorder="1">
      <alignment vertical="center"/>
    </xf>
    <xf numFmtId="0" fontId="2" fillId="0" borderId="0" xfId="0" applyFont="1" applyAlignment="1">
      <alignment vertical="center" wrapText="1"/>
    </xf>
    <xf numFmtId="181" fontId="2" fillId="2" borderId="1" xfId="0" applyNumberFormat="1" applyFont="1" applyFill="1" applyBorder="1">
      <alignment vertical="center"/>
    </xf>
    <xf numFmtId="180" fontId="2" fillId="3" borderId="1" xfId="0" applyNumberFormat="1" applyFont="1" applyFill="1" applyBorder="1">
      <alignment vertical="center"/>
    </xf>
    <xf numFmtId="181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181" fontId="2" fillId="2" borderId="0" xfId="0" applyNumberFormat="1" applyFont="1" applyFill="1">
      <alignment vertical="center"/>
    </xf>
    <xf numFmtId="182" fontId="2" fillId="2" borderId="0" xfId="0" applyNumberFormat="1" applyFont="1" applyFill="1">
      <alignment vertical="center"/>
    </xf>
    <xf numFmtId="180" fontId="2" fillId="3" borderId="0" xfId="0" applyNumberFormat="1" applyFont="1" applyFill="1">
      <alignment vertical="center"/>
    </xf>
    <xf numFmtId="180" fontId="2" fillId="2" borderId="0" xfId="0" applyNumberFormat="1" applyFont="1" applyFill="1">
      <alignment vertical="center"/>
    </xf>
    <xf numFmtId="180" fontId="2" fillId="0" borderId="0" xfId="0" applyNumberFormat="1" applyFont="1" applyFill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180" fontId="2" fillId="0" borderId="4" xfId="0" applyNumberFormat="1" applyFont="1" applyFill="1" applyBorder="1">
      <alignment vertical="center"/>
    </xf>
    <xf numFmtId="182" fontId="2" fillId="2" borderId="1" xfId="0" applyNumberFormat="1" applyFont="1" applyFill="1" applyBorder="1">
      <alignment vertical="center"/>
    </xf>
    <xf numFmtId="182" fontId="2" fillId="3" borderId="1" xfId="0" applyNumberFormat="1" applyFont="1" applyFill="1" applyBorder="1">
      <alignment vertical="center"/>
    </xf>
    <xf numFmtId="0" fontId="2" fillId="0" borderId="4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9" fontId="2" fillId="3" borderId="1" xfId="0" applyNumberFormat="1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>
      <alignment vertical="center"/>
    </xf>
    <xf numFmtId="180" fontId="2" fillId="0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142875</xdr:rowOff>
    </xdr:from>
    <xdr:to>
      <xdr:col>4</xdr:col>
      <xdr:colOff>609600</xdr:colOff>
      <xdr:row>60</xdr:row>
      <xdr:rowOff>142875</xdr:rowOff>
    </xdr:to>
    <xdr:grpSp>
      <xdr:nvGrpSpPr>
        <xdr:cNvPr id="2109" name="グループ化 1">
          <a:extLst>
            <a:ext uri="{FF2B5EF4-FFF2-40B4-BE49-F238E27FC236}">
              <a16:creationId xmlns:a16="http://schemas.microsoft.com/office/drawing/2014/main" id="{A7E05E62-0464-4B4A-B9D8-9C03B6708B74}"/>
            </a:ext>
          </a:extLst>
        </xdr:cNvPr>
        <xdr:cNvGrpSpPr>
          <a:grpSpLocks/>
        </xdr:cNvGrpSpPr>
      </xdr:nvGrpSpPr>
      <xdr:grpSpPr bwMode="auto">
        <a:xfrm>
          <a:off x="0" y="12506325"/>
          <a:ext cx="4772025" cy="2400300"/>
          <a:chOff x="179512" y="428465"/>
          <a:chExt cx="5170279" cy="2819892"/>
        </a:xfrm>
      </xdr:grpSpPr>
      <xdr:pic>
        <xdr:nvPicPr>
          <xdr:cNvPr id="2116" name="図 2">
            <a:extLst>
              <a:ext uri="{FF2B5EF4-FFF2-40B4-BE49-F238E27FC236}">
                <a16:creationId xmlns:a16="http://schemas.microsoft.com/office/drawing/2014/main" id="{CADBDA4F-B457-40EB-B775-A9EAF3E176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72" y="656069"/>
            <a:ext cx="4267200" cy="2592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線吹き出し 1 (枠付き) 3">
            <a:extLst>
              <a:ext uri="{FF2B5EF4-FFF2-40B4-BE49-F238E27FC236}">
                <a16:creationId xmlns:a16="http://schemas.microsoft.com/office/drawing/2014/main" id="{EC99E557-96E3-43C8-8C86-6EF380462757}"/>
              </a:ext>
            </a:extLst>
          </xdr:cNvPr>
          <xdr:cNvSpPr/>
        </xdr:nvSpPr>
        <xdr:spPr>
          <a:xfrm>
            <a:off x="3471566" y="730596"/>
            <a:ext cx="1878225" cy="380462"/>
          </a:xfrm>
          <a:prstGeom prst="borderCallout1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負荷の消費電力量</a:t>
            </a:r>
          </a:p>
        </xdr:txBody>
      </xdr:sp>
      <xdr:sp macro="" textlink="">
        <xdr:nvSpPr>
          <xdr:cNvPr id="5" name="線吹き出し 1 (枠付き) 4">
            <a:extLst>
              <a:ext uri="{FF2B5EF4-FFF2-40B4-BE49-F238E27FC236}">
                <a16:creationId xmlns:a16="http://schemas.microsoft.com/office/drawing/2014/main" id="{40556E78-7C45-41B2-9341-26C9FCDF7C96}"/>
              </a:ext>
            </a:extLst>
          </xdr:cNvPr>
          <xdr:cNvSpPr/>
        </xdr:nvSpPr>
        <xdr:spPr>
          <a:xfrm>
            <a:off x="3306447" y="1558660"/>
            <a:ext cx="1413829" cy="358082"/>
          </a:xfrm>
          <a:prstGeom prst="borderCallout1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太陽光発電量</a:t>
            </a:r>
          </a:p>
        </xdr:txBody>
      </xdr:sp>
      <xdr:sp macro="" textlink="">
        <xdr:nvSpPr>
          <xdr:cNvPr id="6" name="線吹き出し 1 (枠付き) 5">
            <a:extLst>
              <a:ext uri="{FF2B5EF4-FFF2-40B4-BE49-F238E27FC236}">
                <a16:creationId xmlns:a16="http://schemas.microsoft.com/office/drawing/2014/main" id="{48BB304F-4016-4EBA-9D30-F7C05BE423F4}"/>
              </a:ext>
            </a:extLst>
          </xdr:cNvPr>
          <xdr:cNvSpPr/>
        </xdr:nvSpPr>
        <xdr:spPr>
          <a:xfrm>
            <a:off x="396230" y="1950311"/>
            <a:ext cx="1238390" cy="402842"/>
          </a:xfrm>
          <a:prstGeom prst="borderCallout1">
            <a:avLst>
              <a:gd name="adj1" fmla="val 46305"/>
              <a:gd name="adj2" fmla="val 100708"/>
              <a:gd name="adj3" fmla="val 57914"/>
              <a:gd name="adj4" fmla="val 165154"/>
            </a:avLst>
          </a:prstGeom>
          <a:solidFill>
            <a:srgbClr val="00B050"/>
          </a:solidFill>
          <a:ln w="25400"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余剰電力量</a:t>
            </a:r>
          </a:p>
        </xdr:txBody>
      </xdr:sp>
      <xdr:sp macro="" textlink="">
        <xdr:nvSpPr>
          <xdr:cNvPr id="7" name="テキスト ボックス 1039">
            <a:extLst>
              <a:ext uri="{FF2B5EF4-FFF2-40B4-BE49-F238E27FC236}">
                <a16:creationId xmlns:a16="http://schemas.microsoft.com/office/drawing/2014/main" id="{A9E6FBA5-50C8-487C-A99F-5054523FE6C0}"/>
              </a:ext>
            </a:extLst>
          </xdr:cNvPr>
          <xdr:cNvSpPr txBox="1"/>
        </xdr:nvSpPr>
        <xdr:spPr>
          <a:xfrm>
            <a:off x="179512" y="428465"/>
            <a:ext cx="2899897" cy="67140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パターンＡ：昼休みに設備等が停止し、余剰となる</a:t>
            </a:r>
          </a:p>
        </xdr:txBody>
      </xdr:sp>
    </xdr:grpSp>
    <xdr:clientData/>
  </xdr:twoCellAnchor>
  <xdr:twoCellAnchor>
    <xdr:from>
      <xdr:col>5</xdr:col>
      <xdr:colOff>390525</xdr:colOff>
      <xdr:row>46</xdr:row>
      <xdr:rowOff>161925</xdr:rowOff>
    </xdr:from>
    <xdr:to>
      <xdr:col>11</xdr:col>
      <xdr:colOff>152400</xdr:colOff>
      <xdr:row>62</xdr:row>
      <xdr:rowOff>114300</xdr:rowOff>
    </xdr:to>
    <xdr:grpSp>
      <xdr:nvGrpSpPr>
        <xdr:cNvPr id="2110" name="グループ化 7">
          <a:extLst>
            <a:ext uri="{FF2B5EF4-FFF2-40B4-BE49-F238E27FC236}">
              <a16:creationId xmlns:a16="http://schemas.microsoft.com/office/drawing/2014/main" id="{53DD4F0C-E554-4589-836F-8152BE5339AC}"/>
            </a:ext>
          </a:extLst>
        </xdr:cNvPr>
        <xdr:cNvGrpSpPr>
          <a:grpSpLocks/>
        </xdr:cNvGrpSpPr>
      </xdr:nvGrpSpPr>
      <xdr:grpSpPr bwMode="auto">
        <a:xfrm>
          <a:off x="5276850" y="12525375"/>
          <a:ext cx="4105275" cy="2695575"/>
          <a:chOff x="4805920" y="421463"/>
          <a:chExt cx="4286250" cy="3121585"/>
        </a:xfrm>
      </xdr:grpSpPr>
      <xdr:pic>
        <xdr:nvPicPr>
          <xdr:cNvPr id="2114" name="図 8">
            <a:extLst>
              <a:ext uri="{FF2B5EF4-FFF2-40B4-BE49-F238E27FC236}">
                <a16:creationId xmlns:a16="http://schemas.microsoft.com/office/drawing/2014/main" id="{4659884C-736E-4E39-A99E-3B2BB0D5AFD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5920" y="445459"/>
            <a:ext cx="4286250" cy="3097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テキスト ボックス 95">
            <a:extLst>
              <a:ext uri="{FF2B5EF4-FFF2-40B4-BE49-F238E27FC236}">
                <a16:creationId xmlns:a16="http://schemas.microsoft.com/office/drawing/2014/main" id="{146D23C6-559D-4E82-83E0-AB318CB96ECF}"/>
              </a:ext>
            </a:extLst>
          </xdr:cNvPr>
          <xdr:cNvSpPr txBox="1"/>
        </xdr:nvSpPr>
        <xdr:spPr>
          <a:xfrm>
            <a:off x="5014763" y="421463"/>
            <a:ext cx="2396720" cy="6618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</a:t>
            </a:r>
            <a:r>
              <a:rPr lang="ja-JP" altLang="en-US" sz="1400" b="1"/>
              <a:t>Ｂ</a:t>
            </a:r>
            <a:r>
              <a:rPr kumimoji="1" lang="ja-JP" altLang="en-US" sz="1400" b="1"/>
              <a:t>：昼の余剰分を夜間利用とする</a:t>
            </a:r>
          </a:p>
        </xdr:txBody>
      </xdr:sp>
    </xdr:grpSp>
    <xdr:clientData/>
  </xdr:twoCellAnchor>
  <xdr:twoCellAnchor>
    <xdr:from>
      <xdr:col>0</xdr:col>
      <xdr:colOff>180975</xdr:colOff>
      <xdr:row>63</xdr:row>
      <xdr:rowOff>161925</xdr:rowOff>
    </xdr:from>
    <xdr:to>
      <xdr:col>10</xdr:col>
      <xdr:colOff>438150</xdr:colOff>
      <xdr:row>77</xdr:row>
      <xdr:rowOff>0</xdr:rowOff>
    </xdr:to>
    <xdr:grpSp>
      <xdr:nvGrpSpPr>
        <xdr:cNvPr id="2111" name="グループ化 10">
          <a:extLst>
            <a:ext uri="{FF2B5EF4-FFF2-40B4-BE49-F238E27FC236}">
              <a16:creationId xmlns:a16="http://schemas.microsoft.com/office/drawing/2014/main" id="{C5196309-74E5-4831-8ADD-1F361099891A}"/>
            </a:ext>
          </a:extLst>
        </xdr:cNvPr>
        <xdr:cNvGrpSpPr>
          <a:grpSpLocks/>
        </xdr:cNvGrpSpPr>
      </xdr:nvGrpSpPr>
      <xdr:grpSpPr bwMode="auto">
        <a:xfrm>
          <a:off x="180975" y="15440025"/>
          <a:ext cx="8763000" cy="2238375"/>
          <a:chOff x="125288" y="3707740"/>
          <a:chExt cx="8839200" cy="2673588"/>
        </a:xfrm>
      </xdr:grpSpPr>
      <xdr:pic>
        <xdr:nvPicPr>
          <xdr:cNvPr id="2112" name="図 11">
            <a:extLst>
              <a:ext uri="{FF2B5EF4-FFF2-40B4-BE49-F238E27FC236}">
                <a16:creationId xmlns:a16="http://schemas.microsoft.com/office/drawing/2014/main" id="{9E2C39B8-0896-4B6A-8FF7-93A8269BA0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288" y="3981028"/>
            <a:ext cx="8839200" cy="2400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テキスト ボックス 96">
            <a:extLst>
              <a:ext uri="{FF2B5EF4-FFF2-40B4-BE49-F238E27FC236}">
                <a16:creationId xmlns:a16="http://schemas.microsoft.com/office/drawing/2014/main" id="{255A277C-768E-411D-A5D2-986D06595818}"/>
              </a:ext>
            </a:extLst>
          </xdr:cNvPr>
          <xdr:cNvSpPr txBox="1"/>
        </xdr:nvSpPr>
        <xdr:spPr>
          <a:xfrm>
            <a:off x="403915" y="3707740"/>
            <a:ext cx="5755088" cy="3299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パターン</a:t>
            </a:r>
            <a:r>
              <a:rPr lang="ja-JP" altLang="en-US" sz="1400"/>
              <a:t>Ｃ</a:t>
            </a:r>
            <a:r>
              <a:rPr kumimoji="1" lang="ja-JP" altLang="en-US" sz="1400"/>
              <a:t>：休日に太陽光発電量がほぼ全量余剰となる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142875</xdr:rowOff>
    </xdr:from>
    <xdr:to>
      <xdr:col>4</xdr:col>
      <xdr:colOff>609600</xdr:colOff>
      <xdr:row>60</xdr:row>
      <xdr:rowOff>142875</xdr:rowOff>
    </xdr:to>
    <xdr:grpSp>
      <xdr:nvGrpSpPr>
        <xdr:cNvPr id="1205" name="グループ化 7">
          <a:extLst>
            <a:ext uri="{FF2B5EF4-FFF2-40B4-BE49-F238E27FC236}">
              <a16:creationId xmlns:a16="http://schemas.microsoft.com/office/drawing/2014/main" id="{527E09AB-5393-4BFF-B613-048761A95832}"/>
            </a:ext>
          </a:extLst>
        </xdr:cNvPr>
        <xdr:cNvGrpSpPr>
          <a:grpSpLocks/>
        </xdr:cNvGrpSpPr>
      </xdr:nvGrpSpPr>
      <xdr:grpSpPr bwMode="auto">
        <a:xfrm>
          <a:off x="0" y="12715875"/>
          <a:ext cx="4772025" cy="2400300"/>
          <a:chOff x="179512" y="428465"/>
          <a:chExt cx="5170279" cy="2819892"/>
        </a:xfrm>
      </xdr:grpSpPr>
      <xdr:pic>
        <xdr:nvPicPr>
          <xdr:cNvPr id="1212" name="図 8">
            <a:extLst>
              <a:ext uri="{FF2B5EF4-FFF2-40B4-BE49-F238E27FC236}">
                <a16:creationId xmlns:a16="http://schemas.microsoft.com/office/drawing/2014/main" id="{4303A81D-B2BC-4EE7-AA8B-FEA63CAC79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0372" y="656069"/>
            <a:ext cx="4267200" cy="2592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" name="線吹き出し 1 (枠付き) 9">
            <a:extLst>
              <a:ext uri="{FF2B5EF4-FFF2-40B4-BE49-F238E27FC236}">
                <a16:creationId xmlns:a16="http://schemas.microsoft.com/office/drawing/2014/main" id="{576DE5C6-5B09-4787-BF11-E41E9F916C8E}"/>
              </a:ext>
            </a:extLst>
          </xdr:cNvPr>
          <xdr:cNvSpPr/>
        </xdr:nvSpPr>
        <xdr:spPr>
          <a:xfrm>
            <a:off x="3471566" y="730596"/>
            <a:ext cx="1878225" cy="380462"/>
          </a:xfrm>
          <a:prstGeom prst="borderCallout1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負荷の消費電力量</a:t>
            </a:r>
          </a:p>
        </xdr:txBody>
      </xdr:sp>
      <xdr:sp macro="" textlink="">
        <xdr:nvSpPr>
          <xdr:cNvPr id="11" name="線吹き出し 1 (枠付き) 10">
            <a:extLst>
              <a:ext uri="{FF2B5EF4-FFF2-40B4-BE49-F238E27FC236}">
                <a16:creationId xmlns:a16="http://schemas.microsoft.com/office/drawing/2014/main" id="{08C63C3A-25A8-4259-8936-3A14DCBBBF67}"/>
              </a:ext>
            </a:extLst>
          </xdr:cNvPr>
          <xdr:cNvSpPr/>
        </xdr:nvSpPr>
        <xdr:spPr>
          <a:xfrm>
            <a:off x="3306447" y="1558660"/>
            <a:ext cx="1413829" cy="358082"/>
          </a:xfrm>
          <a:prstGeom prst="borderCallout1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太陽光発電量</a:t>
            </a:r>
          </a:p>
        </xdr:txBody>
      </xdr:sp>
      <xdr:sp macro="" textlink="">
        <xdr:nvSpPr>
          <xdr:cNvPr id="12" name="線吹き出し 1 (枠付き) 11">
            <a:extLst>
              <a:ext uri="{FF2B5EF4-FFF2-40B4-BE49-F238E27FC236}">
                <a16:creationId xmlns:a16="http://schemas.microsoft.com/office/drawing/2014/main" id="{D91BD8DD-EBC6-481A-A168-EA6B2321FE1E}"/>
              </a:ext>
            </a:extLst>
          </xdr:cNvPr>
          <xdr:cNvSpPr/>
        </xdr:nvSpPr>
        <xdr:spPr>
          <a:xfrm>
            <a:off x="396230" y="1950311"/>
            <a:ext cx="1238390" cy="402842"/>
          </a:xfrm>
          <a:prstGeom prst="borderCallout1">
            <a:avLst>
              <a:gd name="adj1" fmla="val 46305"/>
              <a:gd name="adj2" fmla="val 100708"/>
              <a:gd name="adj3" fmla="val 57914"/>
              <a:gd name="adj4" fmla="val 165154"/>
            </a:avLst>
          </a:prstGeom>
          <a:solidFill>
            <a:srgbClr val="00B050"/>
          </a:solidFill>
          <a:ln w="25400">
            <a:solidFill>
              <a:srgbClr val="92D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1200"/>
              <a:t>余剰電力量</a:t>
            </a:r>
          </a:p>
        </xdr:txBody>
      </xdr:sp>
      <xdr:sp macro="" textlink="">
        <xdr:nvSpPr>
          <xdr:cNvPr id="13" name="テキスト ボックス 1039">
            <a:extLst>
              <a:ext uri="{FF2B5EF4-FFF2-40B4-BE49-F238E27FC236}">
                <a16:creationId xmlns:a16="http://schemas.microsoft.com/office/drawing/2014/main" id="{1193341C-4AE5-45F9-ADCE-4A595DAC71E3}"/>
              </a:ext>
            </a:extLst>
          </xdr:cNvPr>
          <xdr:cNvSpPr txBox="1"/>
        </xdr:nvSpPr>
        <xdr:spPr>
          <a:xfrm>
            <a:off x="179512" y="428465"/>
            <a:ext cx="2899897" cy="67140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パターンＡ：昼休みに設備等が停止し、余剰となる</a:t>
            </a:r>
          </a:p>
        </xdr:txBody>
      </xdr:sp>
    </xdr:grpSp>
    <xdr:clientData/>
  </xdr:twoCellAnchor>
  <xdr:twoCellAnchor>
    <xdr:from>
      <xdr:col>5</xdr:col>
      <xdr:colOff>390525</xdr:colOff>
      <xdr:row>46</xdr:row>
      <xdr:rowOff>161925</xdr:rowOff>
    </xdr:from>
    <xdr:to>
      <xdr:col>11</xdr:col>
      <xdr:colOff>152400</xdr:colOff>
      <xdr:row>62</xdr:row>
      <xdr:rowOff>114300</xdr:rowOff>
    </xdr:to>
    <xdr:grpSp>
      <xdr:nvGrpSpPr>
        <xdr:cNvPr id="1206" name="グループ化 13">
          <a:extLst>
            <a:ext uri="{FF2B5EF4-FFF2-40B4-BE49-F238E27FC236}">
              <a16:creationId xmlns:a16="http://schemas.microsoft.com/office/drawing/2014/main" id="{70867AE1-AFF1-4095-BD4C-686A4D32C330}"/>
            </a:ext>
          </a:extLst>
        </xdr:cNvPr>
        <xdr:cNvGrpSpPr>
          <a:grpSpLocks/>
        </xdr:cNvGrpSpPr>
      </xdr:nvGrpSpPr>
      <xdr:grpSpPr bwMode="auto">
        <a:xfrm>
          <a:off x="5276850" y="12734925"/>
          <a:ext cx="4105275" cy="2695575"/>
          <a:chOff x="4805920" y="421463"/>
          <a:chExt cx="4286250" cy="3121585"/>
        </a:xfrm>
      </xdr:grpSpPr>
      <xdr:pic>
        <xdr:nvPicPr>
          <xdr:cNvPr id="1210" name="図 14">
            <a:extLst>
              <a:ext uri="{FF2B5EF4-FFF2-40B4-BE49-F238E27FC236}">
                <a16:creationId xmlns:a16="http://schemas.microsoft.com/office/drawing/2014/main" id="{F851B58B-4456-427D-9D95-B0BC2FF386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5920" y="445459"/>
            <a:ext cx="4286250" cy="30975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" name="テキスト ボックス 95">
            <a:extLst>
              <a:ext uri="{FF2B5EF4-FFF2-40B4-BE49-F238E27FC236}">
                <a16:creationId xmlns:a16="http://schemas.microsoft.com/office/drawing/2014/main" id="{114D2DBD-9F73-4EA1-865A-C3CE5E4D5306}"/>
              </a:ext>
            </a:extLst>
          </xdr:cNvPr>
          <xdr:cNvSpPr txBox="1"/>
        </xdr:nvSpPr>
        <xdr:spPr>
          <a:xfrm>
            <a:off x="5014763" y="421463"/>
            <a:ext cx="2396720" cy="66182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1600"/>
              </a:lnSpc>
            </a:pPr>
            <a:r>
              <a:rPr kumimoji="1" lang="ja-JP" altLang="en-US" sz="1400" b="1"/>
              <a:t>パターン</a:t>
            </a:r>
            <a:r>
              <a:rPr lang="ja-JP" altLang="en-US" sz="1400" b="1"/>
              <a:t>Ｂ</a:t>
            </a:r>
            <a:r>
              <a:rPr kumimoji="1" lang="ja-JP" altLang="en-US" sz="1400" b="1"/>
              <a:t>：昼の余剰分を夜間利用とする</a:t>
            </a:r>
          </a:p>
        </xdr:txBody>
      </xdr:sp>
    </xdr:grpSp>
    <xdr:clientData/>
  </xdr:twoCellAnchor>
  <xdr:twoCellAnchor>
    <xdr:from>
      <xdr:col>0</xdr:col>
      <xdr:colOff>180975</xdr:colOff>
      <xdr:row>63</xdr:row>
      <xdr:rowOff>161925</xdr:rowOff>
    </xdr:from>
    <xdr:to>
      <xdr:col>10</xdr:col>
      <xdr:colOff>438150</xdr:colOff>
      <xdr:row>77</xdr:row>
      <xdr:rowOff>0</xdr:rowOff>
    </xdr:to>
    <xdr:grpSp>
      <xdr:nvGrpSpPr>
        <xdr:cNvPr id="1207" name="グループ化 16">
          <a:extLst>
            <a:ext uri="{FF2B5EF4-FFF2-40B4-BE49-F238E27FC236}">
              <a16:creationId xmlns:a16="http://schemas.microsoft.com/office/drawing/2014/main" id="{9C065468-D9C9-4848-A470-F52883661834}"/>
            </a:ext>
          </a:extLst>
        </xdr:cNvPr>
        <xdr:cNvGrpSpPr>
          <a:grpSpLocks/>
        </xdr:cNvGrpSpPr>
      </xdr:nvGrpSpPr>
      <xdr:grpSpPr bwMode="auto">
        <a:xfrm>
          <a:off x="180975" y="15649575"/>
          <a:ext cx="8763000" cy="2238375"/>
          <a:chOff x="125288" y="3707740"/>
          <a:chExt cx="8839200" cy="2673588"/>
        </a:xfrm>
      </xdr:grpSpPr>
      <xdr:pic>
        <xdr:nvPicPr>
          <xdr:cNvPr id="1208" name="図 17">
            <a:extLst>
              <a:ext uri="{FF2B5EF4-FFF2-40B4-BE49-F238E27FC236}">
                <a16:creationId xmlns:a16="http://schemas.microsoft.com/office/drawing/2014/main" id="{9053FF84-E8C5-41D0-AB32-9C15FA6599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288" y="3981028"/>
            <a:ext cx="8839200" cy="2400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" name="テキスト ボックス 96">
            <a:extLst>
              <a:ext uri="{FF2B5EF4-FFF2-40B4-BE49-F238E27FC236}">
                <a16:creationId xmlns:a16="http://schemas.microsoft.com/office/drawing/2014/main" id="{B0BEA8BD-53AE-4126-9BA0-F48717B2D3D1}"/>
              </a:ext>
            </a:extLst>
          </xdr:cNvPr>
          <xdr:cNvSpPr txBox="1"/>
        </xdr:nvSpPr>
        <xdr:spPr>
          <a:xfrm>
            <a:off x="403915" y="3707740"/>
            <a:ext cx="5755088" cy="3299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ja-JP" altLang="en-US" sz="1400"/>
              <a:t>パターン</a:t>
            </a:r>
            <a:r>
              <a:rPr lang="ja-JP" altLang="en-US" sz="1400"/>
              <a:t>Ｃ</a:t>
            </a:r>
            <a:r>
              <a:rPr kumimoji="1" lang="ja-JP" altLang="en-US" sz="1400"/>
              <a:t>：休日に太陽光発電量がほぼ全量余剰となる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N15" sqref="N15"/>
    </sheetView>
  </sheetViews>
  <sheetFormatPr defaultRowHeight="13.5" x14ac:dyDescent="0.15"/>
  <cols>
    <col min="1" max="1" width="27.375" customWidth="1"/>
    <col min="2" max="3" width="8.875" customWidth="1"/>
    <col min="4" max="13" width="9.5" customWidth="1"/>
    <col min="14" max="14" width="20.5" customWidth="1"/>
    <col min="15" max="15" width="14.375" customWidth="1"/>
  </cols>
  <sheetData>
    <row r="1" spans="1:15" x14ac:dyDescent="0.15">
      <c r="A1" s="2" t="s">
        <v>1</v>
      </c>
      <c r="B1" s="43"/>
      <c r="C1" s="43"/>
      <c r="D1" s="43"/>
      <c r="E1" s="43"/>
      <c r="F1" s="43"/>
      <c r="G1" s="43"/>
      <c r="H1" s="43"/>
      <c r="I1" s="43"/>
      <c r="J1" s="44" t="s">
        <v>80</v>
      </c>
      <c r="K1" s="45"/>
      <c r="L1" s="45"/>
      <c r="M1" s="45"/>
    </row>
    <row r="2" spans="1:15" x14ac:dyDescent="0.15">
      <c r="A2" s="47" t="s">
        <v>0</v>
      </c>
      <c r="B2" s="2" t="s">
        <v>2</v>
      </c>
      <c r="C2" s="43"/>
      <c r="D2" s="49"/>
      <c r="E2" s="49"/>
      <c r="F2" s="49"/>
      <c r="G2" s="49"/>
      <c r="H2" s="49"/>
      <c r="I2" s="49"/>
      <c r="J2" s="46"/>
      <c r="K2" s="45"/>
      <c r="L2" s="45"/>
      <c r="M2" s="45"/>
    </row>
    <row r="3" spans="1:15" x14ac:dyDescent="0.15">
      <c r="A3" s="48"/>
      <c r="B3" s="2" t="s">
        <v>11</v>
      </c>
      <c r="C3" s="50">
        <v>-6.1234000000000002</v>
      </c>
      <c r="D3" s="51"/>
      <c r="E3" s="52"/>
      <c r="F3" s="4" t="s">
        <v>12</v>
      </c>
      <c r="G3" s="50">
        <v>106.57680000000001</v>
      </c>
      <c r="H3" s="51"/>
      <c r="I3" s="52"/>
      <c r="J3" s="46"/>
      <c r="K3" s="45"/>
      <c r="L3" s="45"/>
      <c r="M3" s="45"/>
    </row>
    <row r="4" spans="1:15" x14ac:dyDescent="0.15">
      <c r="A4" s="47" t="s">
        <v>13</v>
      </c>
      <c r="B4" s="2" t="s">
        <v>3</v>
      </c>
      <c r="C4" s="5" t="s">
        <v>41</v>
      </c>
      <c r="D4" s="53" t="s">
        <v>4</v>
      </c>
      <c r="E4" s="51"/>
      <c r="F4" s="51"/>
      <c r="G4" s="51"/>
      <c r="H4" s="51"/>
      <c r="I4" s="52"/>
      <c r="J4" s="46"/>
      <c r="K4" s="45"/>
      <c r="L4" s="45"/>
      <c r="M4" s="45"/>
    </row>
    <row r="5" spans="1:15" x14ac:dyDescent="0.15">
      <c r="A5" s="48"/>
      <c r="B5" s="2" t="s">
        <v>5</v>
      </c>
      <c r="C5" s="5" t="s">
        <v>81</v>
      </c>
      <c r="D5" s="53" t="s">
        <v>6</v>
      </c>
      <c r="E5" s="51"/>
      <c r="F5" s="51"/>
      <c r="G5" s="51"/>
      <c r="H5" s="51"/>
      <c r="I5" s="52"/>
      <c r="J5" s="46"/>
      <c r="K5" s="45"/>
      <c r="L5" s="45"/>
      <c r="M5" s="45"/>
    </row>
    <row r="6" spans="1:15" x14ac:dyDescent="0.15">
      <c r="A6" s="39" t="s">
        <v>7</v>
      </c>
      <c r="B6" s="40"/>
      <c r="C6" s="40"/>
      <c r="D6" s="6">
        <v>250</v>
      </c>
      <c r="E6" s="1" t="s">
        <v>37</v>
      </c>
      <c r="G6" s="1"/>
      <c r="H6" s="1"/>
      <c r="I6" s="1"/>
      <c r="J6" s="6" t="s">
        <v>74</v>
      </c>
      <c r="K6" s="7" t="s">
        <v>75</v>
      </c>
      <c r="L6" s="1"/>
      <c r="M6" s="1"/>
    </row>
    <row r="7" spans="1:15" x14ac:dyDescent="0.15">
      <c r="A7" s="1" t="s">
        <v>8</v>
      </c>
      <c r="B7" s="6">
        <v>1000</v>
      </c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52</v>
      </c>
      <c r="B8" s="7">
        <f>D6*B7/1000</f>
        <v>250</v>
      </c>
      <c r="C8" s="1" t="s">
        <v>82</v>
      </c>
      <c r="D8" s="41" t="s">
        <v>51</v>
      </c>
      <c r="E8" s="41"/>
      <c r="F8" s="41"/>
      <c r="G8" s="7">
        <f>K8*K9</f>
        <v>240</v>
      </c>
      <c r="H8" s="1" t="s">
        <v>83</v>
      </c>
      <c r="I8" s="42" t="s">
        <v>84</v>
      </c>
      <c r="J8" s="41"/>
      <c r="K8" s="20">
        <v>20</v>
      </c>
      <c r="L8" s="1" t="s">
        <v>47</v>
      </c>
      <c r="M8" s="1"/>
    </row>
    <row r="9" spans="1:15" x14ac:dyDescent="0.15">
      <c r="A9" s="1"/>
      <c r="B9" s="1"/>
      <c r="C9" s="1"/>
      <c r="D9" s="1"/>
      <c r="E9" s="1"/>
      <c r="F9" s="19" t="s">
        <v>85</v>
      </c>
      <c r="G9" s="22">
        <f>G8/B8</f>
        <v>0.96</v>
      </c>
      <c r="H9" s="1"/>
      <c r="I9" s="54" t="s">
        <v>49</v>
      </c>
      <c r="J9" s="55"/>
      <c r="K9" s="21">
        <v>12</v>
      </c>
      <c r="L9" s="1" t="s">
        <v>50</v>
      </c>
      <c r="M9" s="1"/>
    </row>
    <row r="10" spans="1:15" x14ac:dyDescent="0.15">
      <c r="A10" s="1"/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4" t="s">
        <v>76</v>
      </c>
    </row>
    <row r="11" spans="1:15" ht="31.5" customHeight="1" x14ac:dyDescent="0.15">
      <c r="A11" s="3" t="s">
        <v>43</v>
      </c>
      <c r="B11" s="14">
        <v>4</v>
      </c>
      <c r="C11" s="14">
        <v>4</v>
      </c>
      <c r="D11" s="14">
        <v>4.2</v>
      </c>
      <c r="E11" s="14">
        <v>4.2</v>
      </c>
      <c r="F11" s="14">
        <v>4.2</v>
      </c>
      <c r="G11" s="14">
        <v>3.8</v>
      </c>
      <c r="H11" s="14">
        <v>3.8</v>
      </c>
      <c r="I11" s="14">
        <v>3.8</v>
      </c>
      <c r="J11" s="14">
        <v>4</v>
      </c>
      <c r="K11" s="14">
        <v>4</v>
      </c>
      <c r="L11" s="14">
        <v>4</v>
      </c>
      <c r="M11" s="14">
        <v>4</v>
      </c>
      <c r="N11" s="33" t="s">
        <v>86</v>
      </c>
      <c r="O11" s="32" t="s">
        <v>77</v>
      </c>
    </row>
    <row r="12" spans="1:15" ht="32.25" customHeight="1" x14ac:dyDescent="0.15">
      <c r="A12" s="3" t="s">
        <v>44</v>
      </c>
      <c r="B12" s="14">
        <v>3.8</v>
      </c>
      <c r="C12" s="14">
        <v>3.76</v>
      </c>
      <c r="D12" s="14">
        <v>3.91</v>
      </c>
      <c r="E12" s="14">
        <v>3.86</v>
      </c>
      <c r="F12" s="14">
        <v>3.82</v>
      </c>
      <c r="G12" s="14">
        <v>3.65</v>
      </c>
      <c r="H12" s="14">
        <v>3.46</v>
      </c>
      <c r="I12" s="14">
        <v>3.5</v>
      </c>
      <c r="J12" s="14">
        <v>3.72</v>
      </c>
      <c r="K12" s="14">
        <v>3.76</v>
      </c>
      <c r="L12" s="14">
        <v>3.8</v>
      </c>
      <c r="M12" s="14">
        <v>3.84</v>
      </c>
      <c r="N12" s="33" t="s">
        <v>86</v>
      </c>
      <c r="O12" s="32" t="s">
        <v>78</v>
      </c>
    </row>
    <row r="13" spans="1:15" ht="24" x14ac:dyDescent="0.15">
      <c r="A13" s="3" t="s">
        <v>45</v>
      </c>
      <c r="B13" s="5">
        <v>0.95</v>
      </c>
      <c r="C13" s="5">
        <v>0.95</v>
      </c>
      <c r="D13" s="5">
        <v>0.92</v>
      </c>
      <c r="E13" s="5">
        <v>0.92</v>
      </c>
      <c r="F13" s="5">
        <v>0.92</v>
      </c>
      <c r="G13" s="5">
        <v>0.93</v>
      </c>
      <c r="H13" s="5">
        <v>0.93</v>
      </c>
      <c r="I13" s="5">
        <v>0.93</v>
      </c>
      <c r="J13" s="5">
        <v>0.95</v>
      </c>
      <c r="K13" s="5">
        <v>0.95</v>
      </c>
      <c r="L13" s="5">
        <v>0.95</v>
      </c>
      <c r="M13" s="5">
        <v>0.95</v>
      </c>
    </row>
    <row r="14" spans="1:15" x14ac:dyDescent="0.15">
      <c r="A14" s="3" t="s">
        <v>26</v>
      </c>
      <c r="B14" s="16">
        <v>1</v>
      </c>
      <c r="C14" s="16">
        <v>1</v>
      </c>
      <c r="D14" s="16">
        <v>1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1</v>
      </c>
      <c r="M14" s="16">
        <v>1</v>
      </c>
    </row>
    <row r="15" spans="1:15" ht="53.45" customHeight="1" x14ac:dyDescent="0.15">
      <c r="A15" s="9" t="s">
        <v>53</v>
      </c>
      <c r="B15" s="5">
        <v>0.85</v>
      </c>
      <c r="C15" s="5">
        <v>0.85</v>
      </c>
      <c r="D15" s="5">
        <v>0.85</v>
      </c>
      <c r="E15" s="5">
        <v>0.85</v>
      </c>
      <c r="F15" s="5">
        <v>0.85</v>
      </c>
      <c r="G15" s="5">
        <v>0.85</v>
      </c>
      <c r="H15" s="5">
        <v>0.85</v>
      </c>
      <c r="I15" s="5">
        <v>0.85</v>
      </c>
      <c r="J15" s="5">
        <v>0.85</v>
      </c>
      <c r="K15" s="5">
        <v>0.85</v>
      </c>
      <c r="L15" s="5">
        <v>0.85</v>
      </c>
      <c r="M15" s="5">
        <v>0.85</v>
      </c>
      <c r="N15" s="15"/>
    </row>
    <row r="16" spans="1:15" ht="24" x14ac:dyDescent="0.15">
      <c r="A16" s="9" t="s">
        <v>27</v>
      </c>
      <c r="B16" s="5">
        <v>0.97</v>
      </c>
      <c r="C16" s="5">
        <v>0.97</v>
      </c>
      <c r="D16" s="5">
        <v>0.97</v>
      </c>
      <c r="E16" s="5">
        <v>0.97</v>
      </c>
      <c r="F16" s="5">
        <v>0.97</v>
      </c>
      <c r="G16" s="5">
        <v>0.97</v>
      </c>
      <c r="H16" s="5">
        <v>0.97</v>
      </c>
      <c r="I16" s="5">
        <v>0.97</v>
      </c>
      <c r="J16" s="5">
        <v>0.97</v>
      </c>
      <c r="K16" s="5">
        <v>0.97</v>
      </c>
      <c r="L16" s="5">
        <v>0.97</v>
      </c>
      <c r="M16" s="5">
        <v>0.97</v>
      </c>
    </row>
    <row r="17" spans="1:13" ht="24" x14ac:dyDescent="0.15">
      <c r="A17" s="9" t="s">
        <v>46</v>
      </c>
      <c r="B17" s="5">
        <v>0.98</v>
      </c>
      <c r="C17" s="5">
        <v>0.98</v>
      </c>
      <c r="D17" s="5">
        <v>0.98</v>
      </c>
      <c r="E17" s="5">
        <v>0.98</v>
      </c>
      <c r="F17" s="5">
        <v>0.98</v>
      </c>
      <c r="G17" s="5">
        <v>0.98</v>
      </c>
      <c r="H17" s="5">
        <v>0.98</v>
      </c>
      <c r="I17" s="5">
        <v>0.98</v>
      </c>
      <c r="J17" s="5">
        <v>0.98</v>
      </c>
      <c r="K17" s="5">
        <v>0.98</v>
      </c>
      <c r="L17" s="5">
        <v>0.98</v>
      </c>
      <c r="M17" s="5">
        <v>0.98</v>
      </c>
    </row>
    <row r="18" spans="1:13" ht="24" x14ac:dyDescent="0.15">
      <c r="A18" s="9" t="s">
        <v>87</v>
      </c>
      <c r="B18" s="17">
        <f>B12*B13*B14*B15*B16*B17*B8</f>
        <v>729.22902499999987</v>
      </c>
      <c r="C18" s="17">
        <f>C12*C13*C14*C15*C16*C17*B8</f>
        <v>721.55292999999983</v>
      </c>
      <c r="D18" s="17">
        <f>D12*D13*D14*D15*D16*D17*B8</f>
        <v>726.64339300000006</v>
      </c>
      <c r="E18" s="17">
        <f>E12*E13*E14*E15*E16*E17*B8</f>
        <v>717.35127799999998</v>
      </c>
      <c r="F18" s="17">
        <f>F12*F13*F14*F15*F16*F17*B8</f>
        <v>709.91758599999991</v>
      </c>
      <c r="G18" s="17">
        <f>G12*G13*G14*G15*G16*G17*B8</f>
        <v>685.69748625</v>
      </c>
      <c r="H18" s="17">
        <f>H12*H13*H14*H15*H16*H17*B8</f>
        <v>650.00364449999995</v>
      </c>
      <c r="I18" s="17">
        <f>I12*I13*I14*I15*I16*I17*B8</f>
        <v>657.51813749999997</v>
      </c>
      <c r="J18" s="17">
        <f>J12*J13*J14*J15*J16*J17*B8</f>
        <v>713.87683499999991</v>
      </c>
      <c r="K18" s="17">
        <f>K12*K13*K14*K15*K16*K17*B8</f>
        <v>721.55292999999983</v>
      </c>
      <c r="L18" s="17">
        <f>L12*L13*L14*L15*L16*L17*B8</f>
        <v>729.22902499999987</v>
      </c>
      <c r="M18" s="17">
        <f>M12*M13*M14*M15*M16*M17*B8</f>
        <v>736.9051199999999</v>
      </c>
    </row>
    <row r="19" spans="1:13" ht="36" customHeight="1" x14ac:dyDescent="0.15">
      <c r="A19" s="9" t="s">
        <v>39</v>
      </c>
      <c r="B19" s="14">
        <v>9000</v>
      </c>
      <c r="C19" s="14">
        <v>9000</v>
      </c>
      <c r="D19" s="14">
        <v>10000</v>
      </c>
      <c r="E19" s="14">
        <v>10000</v>
      </c>
      <c r="F19" s="14">
        <v>10000</v>
      </c>
      <c r="G19" s="14">
        <v>8000</v>
      </c>
      <c r="H19" s="14">
        <v>8000</v>
      </c>
      <c r="I19" s="14">
        <v>8000</v>
      </c>
      <c r="J19" s="14">
        <v>9000</v>
      </c>
      <c r="K19" s="14">
        <v>9000</v>
      </c>
      <c r="L19" s="14">
        <v>9000</v>
      </c>
      <c r="M19" s="14">
        <v>9000</v>
      </c>
    </row>
    <row r="20" spans="1:13" ht="24" x14ac:dyDescent="0.15">
      <c r="A20" s="9" t="s">
        <v>88</v>
      </c>
      <c r="B20" s="56">
        <f>IF(B18-B19&gt;0,B18-B19,0)</f>
        <v>0</v>
      </c>
      <c r="C20" s="56">
        <f t="shared" ref="C20:M20" si="0">IF(C18-C19&gt;0,C18-C19,0)</f>
        <v>0</v>
      </c>
      <c r="D20" s="56">
        <f t="shared" si="0"/>
        <v>0</v>
      </c>
      <c r="E20" s="56">
        <f t="shared" si="0"/>
        <v>0</v>
      </c>
      <c r="F20" s="56">
        <f t="shared" si="0"/>
        <v>0</v>
      </c>
      <c r="G20" s="56">
        <f t="shared" si="0"/>
        <v>0</v>
      </c>
      <c r="H20" s="56">
        <f t="shared" si="0"/>
        <v>0</v>
      </c>
      <c r="I20" s="56">
        <f t="shared" si="0"/>
        <v>0</v>
      </c>
      <c r="J20" s="56">
        <f t="shared" si="0"/>
        <v>0</v>
      </c>
      <c r="K20" s="56">
        <f t="shared" si="0"/>
        <v>0</v>
      </c>
      <c r="L20" s="56">
        <f t="shared" si="0"/>
        <v>0</v>
      </c>
      <c r="M20" s="56">
        <f t="shared" si="0"/>
        <v>0</v>
      </c>
    </row>
    <row r="21" spans="1:13" ht="24" x14ac:dyDescent="0.15">
      <c r="A21" s="9" t="s">
        <v>89</v>
      </c>
      <c r="B21" s="5">
        <v>5</v>
      </c>
      <c r="C21" s="5">
        <v>4</v>
      </c>
      <c r="D21" s="5">
        <v>5</v>
      </c>
      <c r="E21" s="5">
        <v>4</v>
      </c>
      <c r="F21" s="5">
        <v>5</v>
      </c>
      <c r="G21" s="5">
        <v>4</v>
      </c>
      <c r="H21" s="5">
        <v>5</v>
      </c>
      <c r="I21" s="5">
        <v>5</v>
      </c>
      <c r="J21" s="5">
        <v>4</v>
      </c>
      <c r="K21" s="5">
        <v>5</v>
      </c>
      <c r="L21" s="5">
        <v>4</v>
      </c>
      <c r="M21" s="5">
        <v>5</v>
      </c>
    </row>
    <row r="22" spans="1:13" x14ac:dyDescent="0.15">
      <c r="A22" s="9" t="s">
        <v>90</v>
      </c>
      <c r="B22" s="57">
        <f>31-B21</f>
        <v>26</v>
      </c>
      <c r="C22" s="57">
        <f>28-C21</f>
        <v>24</v>
      </c>
      <c r="D22" s="57">
        <f t="shared" ref="D22:M22" si="1">31-D21</f>
        <v>26</v>
      </c>
      <c r="E22" s="57">
        <f>30-E21</f>
        <v>26</v>
      </c>
      <c r="F22" s="57">
        <f t="shared" si="1"/>
        <v>26</v>
      </c>
      <c r="G22" s="57">
        <f>30-G21</f>
        <v>26</v>
      </c>
      <c r="H22" s="57">
        <f t="shared" si="1"/>
        <v>26</v>
      </c>
      <c r="I22" s="57">
        <f t="shared" si="1"/>
        <v>26</v>
      </c>
      <c r="J22" s="57">
        <f>30-J21</f>
        <v>26</v>
      </c>
      <c r="K22" s="57">
        <f t="shared" si="1"/>
        <v>26</v>
      </c>
      <c r="L22" s="57">
        <f>30-L21</f>
        <v>26</v>
      </c>
      <c r="M22" s="57">
        <f t="shared" si="1"/>
        <v>26</v>
      </c>
    </row>
    <row r="23" spans="1:13" ht="31.15" customHeight="1" x14ac:dyDescent="0.15">
      <c r="A23" s="9" t="s">
        <v>91</v>
      </c>
      <c r="B23" s="17">
        <f>B18*B21+B20*B22</f>
        <v>3646.1451249999991</v>
      </c>
      <c r="C23" s="17">
        <f t="shared" ref="C23:M23" si="2">C18*C21+C20*C22</f>
        <v>2886.2117199999993</v>
      </c>
      <c r="D23" s="17">
        <f t="shared" si="2"/>
        <v>3633.2169650000005</v>
      </c>
      <c r="E23" s="17">
        <f t="shared" si="2"/>
        <v>2869.4051119999999</v>
      </c>
      <c r="F23" s="17">
        <f t="shared" si="2"/>
        <v>3549.5879299999997</v>
      </c>
      <c r="G23" s="17">
        <f t="shared" si="2"/>
        <v>2742.789945</v>
      </c>
      <c r="H23" s="17">
        <f t="shared" si="2"/>
        <v>3250.0182224999999</v>
      </c>
      <c r="I23" s="17">
        <f t="shared" si="2"/>
        <v>3287.5906875000001</v>
      </c>
      <c r="J23" s="17">
        <f t="shared" si="2"/>
        <v>2855.5073399999997</v>
      </c>
      <c r="K23" s="17">
        <f t="shared" si="2"/>
        <v>3607.7646499999992</v>
      </c>
      <c r="L23" s="17">
        <f t="shared" si="2"/>
        <v>2916.9160999999995</v>
      </c>
      <c r="M23" s="17">
        <f t="shared" si="2"/>
        <v>3684.5255999999995</v>
      </c>
    </row>
    <row r="24" spans="1:13" ht="24" x14ac:dyDescent="0.15">
      <c r="A24" s="9" t="s">
        <v>29</v>
      </c>
      <c r="B24" s="18">
        <f>(B18-B20)*B22</f>
        <v>18959.954649999996</v>
      </c>
      <c r="C24" s="18">
        <f t="shared" ref="C24:M24" si="3">(C18-C20)*C22</f>
        <v>17317.270319999996</v>
      </c>
      <c r="D24" s="18">
        <f t="shared" si="3"/>
        <v>18892.728218</v>
      </c>
      <c r="E24" s="18">
        <f t="shared" si="3"/>
        <v>18651.133227999999</v>
      </c>
      <c r="F24" s="18">
        <f t="shared" si="3"/>
        <v>18457.857235999996</v>
      </c>
      <c r="G24" s="18">
        <f t="shared" si="3"/>
        <v>17828.134642500001</v>
      </c>
      <c r="H24" s="18">
        <f t="shared" si="3"/>
        <v>16900.094756999999</v>
      </c>
      <c r="I24" s="18">
        <f t="shared" si="3"/>
        <v>17095.471575</v>
      </c>
      <c r="J24" s="18">
        <f t="shared" si="3"/>
        <v>18560.797709999999</v>
      </c>
      <c r="K24" s="18">
        <f t="shared" si="3"/>
        <v>18760.376179999996</v>
      </c>
      <c r="L24" s="18">
        <f t="shared" si="3"/>
        <v>18959.954649999996</v>
      </c>
      <c r="M24" s="18">
        <f t="shared" si="3"/>
        <v>19159.533119999996</v>
      </c>
    </row>
    <row r="25" spans="1:13" ht="24" customHeight="1" x14ac:dyDescent="0.15">
      <c r="A25" s="9" t="s">
        <v>30</v>
      </c>
      <c r="B25" s="18">
        <f>SUM(B24:M24)</f>
        <v>219543.30628649998</v>
      </c>
      <c r="C25" s="1" t="s">
        <v>28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6" customHeight="1" x14ac:dyDescent="0.15">
      <c r="A26" s="10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6.45" customHeight="1" x14ac:dyDescent="0.15">
      <c r="A27" s="13" t="s">
        <v>92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15">
      <c r="A28" s="9" t="s">
        <v>33</v>
      </c>
      <c r="B28" s="5">
        <v>0.6</v>
      </c>
      <c r="C28" s="1" t="s">
        <v>31</v>
      </c>
      <c r="D28" s="1"/>
      <c r="E28" s="1" t="s">
        <v>38</v>
      </c>
      <c r="F28" s="1"/>
      <c r="G28" s="1"/>
      <c r="H28" s="1"/>
      <c r="I28" s="1"/>
      <c r="J28" s="1"/>
      <c r="K28" s="1"/>
      <c r="L28" s="1"/>
      <c r="M28" s="1"/>
    </row>
    <row r="29" spans="1:13" x14ac:dyDescent="0.15">
      <c r="A29" s="1"/>
      <c r="B29" s="1"/>
      <c r="C29" s="1"/>
      <c r="D29" s="1"/>
      <c r="E29" s="1" t="s">
        <v>40</v>
      </c>
      <c r="F29" s="1"/>
      <c r="G29" s="1"/>
      <c r="H29" s="1"/>
      <c r="I29" s="1"/>
      <c r="J29" s="1"/>
      <c r="K29" s="1"/>
      <c r="L29" s="1"/>
      <c r="M29" s="1"/>
    </row>
    <row r="30" spans="1:13" x14ac:dyDescent="0.15">
      <c r="A30" s="9" t="s">
        <v>34</v>
      </c>
      <c r="B30" s="17">
        <f>B25*B28/1000</f>
        <v>131.72598377189999</v>
      </c>
      <c r="C30" s="1" t="s">
        <v>32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15">
      <c r="A31" s="3" t="s">
        <v>35</v>
      </c>
      <c r="B31" s="12">
        <v>0</v>
      </c>
      <c r="C31" s="1" t="s">
        <v>32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7.9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7.6" customHeight="1" x14ac:dyDescent="0.15">
      <c r="A33" s="3" t="s">
        <v>36</v>
      </c>
      <c r="B33" s="17">
        <f>B30-B31</f>
        <v>131.72598377189999</v>
      </c>
      <c r="C33" s="1" t="s">
        <v>32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8.4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15">
      <c r="A35" s="13" t="s">
        <v>93</v>
      </c>
      <c r="B35" s="1"/>
      <c r="C35" s="1"/>
      <c r="D35" s="1"/>
      <c r="E35" s="58" t="s">
        <v>94</v>
      </c>
      <c r="F35" s="58"/>
      <c r="G35" s="58"/>
      <c r="H35" s="58"/>
      <c r="I35" s="58"/>
      <c r="J35" s="58"/>
      <c r="K35" s="58"/>
      <c r="L35" s="58"/>
      <c r="M35" s="1"/>
    </row>
    <row r="36" spans="1:13" ht="24" customHeight="1" x14ac:dyDescent="0.15">
      <c r="A36" s="9" t="s">
        <v>95</v>
      </c>
      <c r="B36" s="5">
        <v>0.73</v>
      </c>
      <c r="C36" s="1" t="s">
        <v>31</v>
      </c>
      <c r="D36" s="1"/>
      <c r="E36" s="58" t="s">
        <v>96</v>
      </c>
      <c r="F36" s="58"/>
      <c r="G36" s="58"/>
      <c r="H36" s="58"/>
      <c r="I36" s="58"/>
      <c r="J36" s="58"/>
      <c r="K36" s="58"/>
      <c r="L36" s="58"/>
      <c r="M36" s="1"/>
    </row>
    <row r="37" spans="1:13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4" x14ac:dyDescent="0.15">
      <c r="A38" s="3" t="s">
        <v>97</v>
      </c>
      <c r="B38" s="57">
        <f>SUM(B23:M23)</f>
        <v>38929.679397</v>
      </c>
      <c r="C38" s="1" t="s">
        <v>28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9" t="s">
        <v>98</v>
      </c>
      <c r="B40" s="17">
        <f>B38*B36/1000</f>
        <v>28.418665959809999</v>
      </c>
      <c r="C40" s="1" t="s">
        <v>32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3" t="s">
        <v>99</v>
      </c>
      <c r="B41" s="12">
        <v>0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8.4499999999999993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4" x14ac:dyDescent="0.15">
      <c r="A43" s="3" t="s">
        <v>100</v>
      </c>
      <c r="B43" s="17">
        <f>B40-B41</f>
        <v>28.418665959809999</v>
      </c>
      <c r="C43" s="1" t="s">
        <v>32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7.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15">
      <c r="A45" s="59" t="s">
        <v>101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4" x14ac:dyDescent="0.15">
      <c r="A46" s="3" t="s">
        <v>102</v>
      </c>
      <c r="B46" s="17">
        <f>B33+B43</f>
        <v>160.14464973170999</v>
      </c>
      <c r="C46" s="1" t="s">
        <v>32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9" customHeight="1" x14ac:dyDescent="0.15"/>
  </sheetData>
  <mergeCells count="13">
    <mergeCell ref="A6:C6"/>
    <mergeCell ref="D8:F8"/>
    <mergeCell ref="I8:J8"/>
    <mergeCell ref="I9:J9"/>
    <mergeCell ref="B1:I1"/>
    <mergeCell ref="J1:M5"/>
    <mergeCell ref="A2:A3"/>
    <mergeCell ref="C2:I2"/>
    <mergeCell ref="C3:E3"/>
    <mergeCell ref="G3:I3"/>
    <mergeCell ref="A4:A5"/>
    <mergeCell ref="D4:I4"/>
    <mergeCell ref="D5:I5"/>
  </mergeCells>
  <phoneticPr fontId="1"/>
  <pageMargins left="0.25" right="0.25" top="0.75" bottom="0.75" header="0.3" footer="0.3"/>
  <pageSetup paperSize="9" scale="83" fitToHeight="0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activeCell="O14" sqref="O14"/>
    </sheetView>
  </sheetViews>
  <sheetFormatPr defaultRowHeight="13.5" x14ac:dyDescent="0.15"/>
  <cols>
    <col min="1" max="1" width="27.375" customWidth="1"/>
    <col min="2" max="3" width="8.875" customWidth="1"/>
    <col min="4" max="13" width="9.5" customWidth="1"/>
    <col min="14" max="14" width="17.5" customWidth="1"/>
    <col min="15" max="15" width="15.25" customWidth="1"/>
  </cols>
  <sheetData>
    <row r="1" spans="1:15" x14ac:dyDescent="0.15">
      <c r="A1" s="2" t="s">
        <v>1</v>
      </c>
      <c r="B1" s="43"/>
      <c r="C1" s="43"/>
      <c r="D1" s="43"/>
      <c r="E1" s="43"/>
      <c r="F1" s="43"/>
      <c r="G1" s="43"/>
      <c r="H1" s="43"/>
      <c r="I1" s="43"/>
      <c r="J1" s="44" t="s">
        <v>80</v>
      </c>
      <c r="K1" s="45"/>
      <c r="L1" s="45"/>
      <c r="M1" s="45"/>
    </row>
    <row r="2" spans="1:15" ht="13.15" customHeight="1" x14ac:dyDescent="0.15">
      <c r="A2" s="47" t="s">
        <v>0</v>
      </c>
      <c r="B2" s="2" t="s">
        <v>2</v>
      </c>
      <c r="C2" s="43"/>
      <c r="D2" s="49"/>
      <c r="E2" s="49"/>
      <c r="F2" s="49"/>
      <c r="G2" s="49"/>
      <c r="H2" s="49"/>
      <c r="I2" s="49"/>
      <c r="J2" s="46"/>
      <c r="K2" s="45"/>
      <c r="L2" s="45"/>
      <c r="M2" s="45"/>
    </row>
    <row r="3" spans="1:15" x14ac:dyDescent="0.15">
      <c r="A3" s="48"/>
      <c r="B3" s="2" t="s">
        <v>11</v>
      </c>
      <c r="C3" s="50"/>
      <c r="D3" s="51"/>
      <c r="E3" s="52"/>
      <c r="F3" s="4" t="s">
        <v>12</v>
      </c>
      <c r="G3" s="50"/>
      <c r="H3" s="51"/>
      <c r="I3" s="52"/>
      <c r="J3" s="46"/>
      <c r="K3" s="45"/>
      <c r="L3" s="45"/>
      <c r="M3" s="45"/>
    </row>
    <row r="4" spans="1:15" x14ac:dyDescent="0.15">
      <c r="A4" s="47" t="s">
        <v>13</v>
      </c>
      <c r="B4" s="2" t="s">
        <v>3</v>
      </c>
      <c r="C4" s="5"/>
      <c r="D4" s="53" t="s">
        <v>4</v>
      </c>
      <c r="E4" s="51"/>
      <c r="F4" s="51"/>
      <c r="G4" s="51"/>
      <c r="H4" s="51"/>
      <c r="I4" s="52"/>
      <c r="J4" s="46"/>
      <c r="K4" s="45"/>
      <c r="L4" s="45"/>
      <c r="M4" s="45"/>
    </row>
    <row r="5" spans="1:15" x14ac:dyDescent="0.15">
      <c r="A5" s="48"/>
      <c r="B5" s="2" t="s">
        <v>5</v>
      </c>
      <c r="C5" s="5"/>
      <c r="D5" s="53" t="s">
        <v>6</v>
      </c>
      <c r="E5" s="51"/>
      <c r="F5" s="51"/>
      <c r="G5" s="51"/>
      <c r="H5" s="51"/>
      <c r="I5" s="52"/>
      <c r="J5" s="46"/>
      <c r="K5" s="45"/>
      <c r="L5" s="45"/>
      <c r="M5" s="45"/>
    </row>
    <row r="6" spans="1:15" x14ac:dyDescent="0.15">
      <c r="A6" s="39" t="s">
        <v>7</v>
      </c>
      <c r="B6" s="40"/>
      <c r="C6" s="40"/>
      <c r="D6" s="6"/>
      <c r="E6" s="1" t="s">
        <v>37</v>
      </c>
      <c r="G6" s="1"/>
      <c r="H6" s="1"/>
      <c r="I6" s="1"/>
      <c r="J6" s="1"/>
      <c r="K6" s="1"/>
      <c r="L6" s="1"/>
      <c r="M6" s="1"/>
    </row>
    <row r="7" spans="1:15" x14ac:dyDescent="0.15">
      <c r="A7" s="1" t="s">
        <v>8</v>
      </c>
      <c r="B7" s="6"/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52</v>
      </c>
      <c r="B8" s="7">
        <f>D6*B7/1000</f>
        <v>0</v>
      </c>
      <c r="C8" s="1" t="s">
        <v>103</v>
      </c>
      <c r="D8" s="41" t="s">
        <v>51</v>
      </c>
      <c r="E8" s="41"/>
      <c r="F8" s="41"/>
      <c r="G8" s="7">
        <f>K8*K9</f>
        <v>0</v>
      </c>
      <c r="H8" s="1" t="s">
        <v>104</v>
      </c>
      <c r="I8" s="42" t="s">
        <v>84</v>
      </c>
      <c r="J8" s="41"/>
      <c r="K8" s="20"/>
      <c r="L8" s="1" t="s">
        <v>104</v>
      </c>
      <c r="M8" s="1"/>
    </row>
    <row r="9" spans="1:15" x14ac:dyDescent="0.15">
      <c r="A9" s="1"/>
      <c r="B9" s="1"/>
      <c r="C9" s="1"/>
      <c r="D9" s="1"/>
      <c r="E9" s="1"/>
      <c r="F9" s="19" t="s">
        <v>85</v>
      </c>
      <c r="G9" s="22" t="e">
        <f>G8/B8</f>
        <v>#DIV/0!</v>
      </c>
      <c r="H9" s="1"/>
      <c r="I9" s="54" t="s">
        <v>49</v>
      </c>
      <c r="J9" s="55"/>
      <c r="K9" s="21"/>
      <c r="L9" s="1" t="s">
        <v>50</v>
      </c>
      <c r="M9" s="1"/>
    </row>
    <row r="10" spans="1:15" x14ac:dyDescent="0.15">
      <c r="A10" s="1"/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4" t="s">
        <v>76</v>
      </c>
    </row>
    <row r="11" spans="1:15" ht="36" customHeight="1" x14ac:dyDescent="0.15">
      <c r="A11" s="3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4"/>
      <c r="O11" s="32" t="s">
        <v>77</v>
      </c>
    </row>
    <row r="12" spans="1:15" ht="44.25" customHeight="1" x14ac:dyDescent="0.15">
      <c r="A12" s="3" t="s">
        <v>44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4"/>
      <c r="O12" s="32" t="s">
        <v>78</v>
      </c>
    </row>
    <row r="13" spans="1:15" ht="24" x14ac:dyDescent="0.15">
      <c r="A13" s="3" t="s">
        <v>45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5" ht="15" customHeight="1" x14ac:dyDescent="0.15">
      <c r="A14" s="3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5" ht="53.45" customHeight="1" x14ac:dyDescent="0.15">
      <c r="A15" s="9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</row>
    <row r="16" spans="1:15" ht="24" x14ac:dyDescent="0.15">
      <c r="A16" s="9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4" x14ac:dyDescent="0.15">
      <c r="A17" s="9" t="s">
        <v>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4" x14ac:dyDescent="0.15">
      <c r="A18" s="9" t="s">
        <v>87</v>
      </c>
      <c r="B18" s="17">
        <f>B12*B13*B14*B15*B16*B17*B8</f>
        <v>0</v>
      </c>
      <c r="C18" s="17">
        <f>C12*C13*C14*C15*C16*C17*B8</f>
        <v>0</v>
      </c>
      <c r="D18" s="17">
        <f>D12*D13*D14*D15*D16*D17*B8</f>
        <v>0</v>
      </c>
      <c r="E18" s="17">
        <f>E12*E13*E14*E15*E16*E17*B8</f>
        <v>0</v>
      </c>
      <c r="F18" s="17">
        <f>F12*F13*F14*F15*F16*F17*B8</f>
        <v>0</v>
      </c>
      <c r="G18" s="17">
        <f>G12*G13*G14*G15*G16*G17*B8</f>
        <v>0</v>
      </c>
      <c r="H18" s="17">
        <f>H12*H13*H14*H15*H16*H17*B8</f>
        <v>0</v>
      </c>
      <c r="I18" s="17">
        <f>I12*I13*I14*I15*I16*I17*B8</f>
        <v>0</v>
      </c>
      <c r="J18" s="17">
        <f>J12*J13*J14*J15*J16*J17*B8</f>
        <v>0</v>
      </c>
      <c r="K18" s="17">
        <f>K12*K13*K14*K15*K16*K17*B8</f>
        <v>0</v>
      </c>
      <c r="L18" s="17">
        <f>L12*L13*L14*L15*L16*L17*B8</f>
        <v>0</v>
      </c>
      <c r="M18" s="17">
        <f>M12*M13*M14*M15*M16*M17*B8</f>
        <v>0</v>
      </c>
    </row>
    <row r="19" spans="1:13" ht="42" customHeight="1" x14ac:dyDescent="0.15">
      <c r="A19" s="9" t="s">
        <v>39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4" x14ac:dyDescent="0.15">
      <c r="A20" s="9" t="s">
        <v>88</v>
      </c>
      <c r="B20" s="17">
        <f>IF(B18-B19&gt;0,B18-B19,0)</f>
        <v>0</v>
      </c>
      <c r="C20" s="17">
        <f t="shared" ref="C20:M20" si="0">IF(C18-C19&gt;0,C18-C19,0)</f>
        <v>0</v>
      </c>
      <c r="D20" s="17">
        <f t="shared" si="0"/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</row>
    <row r="21" spans="1:13" ht="24" x14ac:dyDescent="0.15">
      <c r="A21" s="9" t="s">
        <v>89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15">
      <c r="A22" s="9" t="s">
        <v>90</v>
      </c>
      <c r="B22" s="57">
        <f>31-B21</f>
        <v>31</v>
      </c>
      <c r="C22" s="57">
        <f>28-C21</f>
        <v>28</v>
      </c>
      <c r="D22" s="57">
        <f t="shared" ref="D22:M22" si="1">31-D21</f>
        <v>31</v>
      </c>
      <c r="E22" s="57">
        <f>30-E21</f>
        <v>30</v>
      </c>
      <c r="F22" s="57">
        <f t="shared" si="1"/>
        <v>31</v>
      </c>
      <c r="G22" s="57">
        <f>30-G21</f>
        <v>30</v>
      </c>
      <c r="H22" s="57">
        <f t="shared" si="1"/>
        <v>31</v>
      </c>
      <c r="I22" s="57">
        <f t="shared" si="1"/>
        <v>31</v>
      </c>
      <c r="J22" s="57">
        <f>30-J21</f>
        <v>30</v>
      </c>
      <c r="K22" s="57">
        <f t="shared" si="1"/>
        <v>31</v>
      </c>
      <c r="L22" s="57">
        <f>30-L21</f>
        <v>30</v>
      </c>
      <c r="M22" s="57">
        <f t="shared" si="1"/>
        <v>31</v>
      </c>
    </row>
    <row r="23" spans="1:13" ht="31.15" customHeight="1" x14ac:dyDescent="0.15">
      <c r="A23" s="9" t="s">
        <v>91</v>
      </c>
      <c r="B23" s="17">
        <f>B18*B21+B20*B22</f>
        <v>0</v>
      </c>
      <c r="C23" s="17">
        <f t="shared" ref="C23:M23" si="2">C18*C21+C20*C22</f>
        <v>0</v>
      </c>
      <c r="D23" s="17">
        <f t="shared" si="2"/>
        <v>0</v>
      </c>
      <c r="E23" s="17">
        <f t="shared" si="2"/>
        <v>0</v>
      </c>
      <c r="F23" s="17">
        <f t="shared" si="2"/>
        <v>0</v>
      </c>
      <c r="G23" s="17">
        <f t="shared" si="2"/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17">
        <f t="shared" si="2"/>
        <v>0</v>
      </c>
      <c r="L23" s="17">
        <f t="shared" si="2"/>
        <v>0</v>
      </c>
      <c r="M23" s="17">
        <f t="shared" si="2"/>
        <v>0</v>
      </c>
    </row>
    <row r="24" spans="1:13" ht="24" x14ac:dyDescent="0.15">
      <c r="A24" s="9" t="s">
        <v>29</v>
      </c>
      <c r="B24" s="18">
        <f>(B18-B20)*B22</f>
        <v>0</v>
      </c>
      <c r="C24" s="18">
        <f t="shared" ref="C24:M24" si="3">(C18-C20)*C22</f>
        <v>0</v>
      </c>
      <c r="D24" s="18">
        <f t="shared" si="3"/>
        <v>0</v>
      </c>
      <c r="E24" s="18">
        <f t="shared" si="3"/>
        <v>0</v>
      </c>
      <c r="F24" s="18">
        <f t="shared" si="3"/>
        <v>0</v>
      </c>
      <c r="G24" s="18">
        <f t="shared" si="3"/>
        <v>0</v>
      </c>
      <c r="H24" s="18">
        <f t="shared" si="3"/>
        <v>0</v>
      </c>
      <c r="I24" s="18">
        <f t="shared" si="3"/>
        <v>0</v>
      </c>
      <c r="J24" s="18">
        <f t="shared" si="3"/>
        <v>0</v>
      </c>
      <c r="K24" s="18">
        <f t="shared" si="3"/>
        <v>0</v>
      </c>
      <c r="L24" s="18">
        <f t="shared" si="3"/>
        <v>0</v>
      </c>
      <c r="M24" s="18">
        <f t="shared" si="3"/>
        <v>0</v>
      </c>
    </row>
    <row r="25" spans="1:13" ht="24" customHeight="1" x14ac:dyDescent="0.15">
      <c r="A25" s="9" t="s">
        <v>30</v>
      </c>
      <c r="B25" s="18">
        <f>SUM(B24:M24)</f>
        <v>0</v>
      </c>
      <c r="C25" s="1" t="s">
        <v>28</v>
      </c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6" customHeight="1" x14ac:dyDescent="0.15">
      <c r="A26" s="10"/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6.45" customHeight="1" x14ac:dyDescent="0.15">
      <c r="A27" s="13" t="s">
        <v>92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15">
      <c r="A28" s="9" t="s">
        <v>33</v>
      </c>
      <c r="B28" s="5"/>
      <c r="C28" s="1" t="s">
        <v>31</v>
      </c>
      <c r="D28" s="1"/>
      <c r="E28" s="1" t="s">
        <v>38</v>
      </c>
      <c r="F28" s="1"/>
      <c r="G28" s="1"/>
      <c r="H28" s="1"/>
      <c r="I28" s="1"/>
      <c r="J28" s="1"/>
      <c r="K28" s="1"/>
      <c r="L28" s="1"/>
      <c r="M28" s="1"/>
    </row>
    <row r="29" spans="1:13" x14ac:dyDescent="0.15">
      <c r="A29" s="1"/>
      <c r="B29" s="1"/>
      <c r="C29" s="1"/>
      <c r="D29" s="1"/>
      <c r="E29" s="1" t="s">
        <v>40</v>
      </c>
      <c r="F29" s="1"/>
      <c r="G29" s="1"/>
      <c r="H29" s="1"/>
      <c r="I29" s="1"/>
      <c r="J29" s="1"/>
      <c r="K29" s="1"/>
      <c r="L29" s="1"/>
      <c r="M29" s="1"/>
    </row>
    <row r="30" spans="1:13" x14ac:dyDescent="0.15">
      <c r="A30" s="9" t="s">
        <v>34</v>
      </c>
      <c r="B30" s="17">
        <f>B25*B28/1000</f>
        <v>0</v>
      </c>
      <c r="C30" s="1" t="s">
        <v>32</v>
      </c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15">
      <c r="A31" s="3" t="s">
        <v>35</v>
      </c>
      <c r="B31" s="12">
        <v>0</v>
      </c>
      <c r="C31" s="1" t="s">
        <v>32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7.9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7.6" customHeight="1" x14ac:dyDescent="0.15">
      <c r="A33" s="3" t="s">
        <v>36</v>
      </c>
      <c r="B33" s="17">
        <f>B30-B31</f>
        <v>0</v>
      </c>
      <c r="C33" s="1" t="s">
        <v>32</v>
      </c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8.4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15">
      <c r="A35" s="13" t="s">
        <v>93</v>
      </c>
      <c r="B35" s="1"/>
      <c r="C35" s="1"/>
      <c r="D35" s="1"/>
      <c r="E35" s="58" t="s">
        <v>94</v>
      </c>
      <c r="F35" s="58"/>
      <c r="G35" s="58"/>
      <c r="H35" s="58"/>
      <c r="I35" s="58"/>
      <c r="J35" s="58"/>
      <c r="K35" s="58"/>
      <c r="L35" s="58"/>
      <c r="M35" s="1"/>
    </row>
    <row r="36" spans="1:13" ht="24" customHeight="1" x14ac:dyDescent="0.15">
      <c r="A36" s="9" t="s">
        <v>95</v>
      </c>
      <c r="B36" s="5"/>
      <c r="C36" s="1" t="s">
        <v>31</v>
      </c>
      <c r="D36" s="1"/>
      <c r="E36" s="58" t="s">
        <v>96</v>
      </c>
      <c r="F36" s="58"/>
      <c r="G36" s="58"/>
      <c r="H36" s="58"/>
      <c r="I36" s="58"/>
      <c r="J36" s="58"/>
      <c r="K36" s="58"/>
      <c r="L36" s="58"/>
      <c r="M36" s="1"/>
    </row>
    <row r="37" spans="1:13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4" x14ac:dyDescent="0.15">
      <c r="A38" s="3" t="s">
        <v>97</v>
      </c>
      <c r="B38" s="57">
        <f>SUM(B23:M23)</f>
        <v>0</v>
      </c>
      <c r="C38" s="1" t="s">
        <v>28</v>
      </c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9" t="s">
        <v>98</v>
      </c>
      <c r="B40" s="17">
        <f>B38*B36/1000</f>
        <v>0</v>
      </c>
      <c r="C40" s="1" t="s">
        <v>32</v>
      </c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3" t="s">
        <v>99</v>
      </c>
      <c r="B41" s="12">
        <v>0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8.4499999999999993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4" x14ac:dyDescent="0.15">
      <c r="A43" s="3" t="s">
        <v>100</v>
      </c>
      <c r="B43" s="17">
        <f>B40-B41</f>
        <v>0</v>
      </c>
      <c r="C43" s="1" t="s">
        <v>32</v>
      </c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7.1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15">
      <c r="A45" s="59" t="s">
        <v>101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4" x14ac:dyDescent="0.15">
      <c r="A46" s="3" t="s">
        <v>102</v>
      </c>
      <c r="B46" s="17">
        <f>B33+B43</f>
        <v>0</v>
      </c>
      <c r="C46" s="1" t="s">
        <v>32</v>
      </c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9" customHeight="1" x14ac:dyDescent="0.15"/>
  </sheetData>
  <mergeCells count="13">
    <mergeCell ref="A6:C6"/>
    <mergeCell ref="D8:F8"/>
    <mergeCell ref="I8:J8"/>
    <mergeCell ref="I9:J9"/>
    <mergeCell ref="B1:I1"/>
    <mergeCell ref="J1:M5"/>
    <mergeCell ref="A2:A3"/>
    <mergeCell ref="C2:I2"/>
    <mergeCell ref="C3:E3"/>
    <mergeCell ref="G3:I3"/>
    <mergeCell ref="A4:A5"/>
    <mergeCell ref="D4:I4"/>
    <mergeCell ref="D5:I5"/>
  </mergeCells>
  <phoneticPr fontId="1"/>
  <pageMargins left="0.25" right="0.25" top="0.75" bottom="0.75" header="0.3" footer="0.3"/>
  <pageSetup paperSize="9" scale="78" orientation="landscape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22" zoomScaleNormal="100" workbookViewId="0">
      <selection activeCell="N16" sqref="N16"/>
    </sheetView>
  </sheetViews>
  <sheetFormatPr defaultRowHeight="13.5" x14ac:dyDescent="0.15"/>
  <cols>
    <col min="1" max="1" width="28.5" customWidth="1"/>
    <col min="2" max="3" width="8.875" customWidth="1"/>
    <col min="4" max="13" width="9.5" customWidth="1"/>
    <col min="14" max="14" width="17.5" customWidth="1"/>
    <col min="15" max="15" width="13.875" customWidth="1"/>
  </cols>
  <sheetData>
    <row r="1" spans="1:15" x14ac:dyDescent="0.15">
      <c r="A1" s="2" t="s">
        <v>1</v>
      </c>
      <c r="B1" s="43"/>
      <c r="C1" s="43"/>
      <c r="D1" s="43"/>
      <c r="E1" s="43"/>
      <c r="F1" s="43"/>
      <c r="G1" s="43"/>
      <c r="H1" s="43"/>
      <c r="I1" s="43"/>
      <c r="J1" s="44" t="s">
        <v>80</v>
      </c>
      <c r="K1" s="45"/>
      <c r="L1" s="45"/>
      <c r="M1" s="45"/>
    </row>
    <row r="2" spans="1:15" ht="13.15" customHeight="1" x14ac:dyDescent="0.15">
      <c r="A2" s="47" t="s">
        <v>0</v>
      </c>
      <c r="B2" s="2" t="s">
        <v>2</v>
      </c>
      <c r="C2" s="43"/>
      <c r="D2" s="49"/>
      <c r="E2" s="49"/>
      <c r="F2" s="49"/>
      <c r="G2" s="49"/>
      <c r="H2" s="49"/>
      <c r="I2" s="49"/>
      <c r="J2" s="46"/>
      <c r="K2" s="45"/>
      <c r="L2" s="45"/>
      <c r="M2" s="45"/>
    </row>
    <row r="3" spans="1:15" x14ac:dyDescent="0.15">
      <c r="A3" s="48"/>
      <c r="B3" s="2" t="s">
        <v>11</v>
      </c>
      <c r="C3" s="50"/>
      <c r="D3" s="51"/>
      <c r="E3" s="52"/>
      <c r="F3" s="4" t="s">
        <v>12</v>
      </c>
      <c r="G3" s="50"/>
      <c r="H3" s="51"/>
      <c r="I3" s="52"/>
      <c r="J3" s="46"/>
      <c r="K3" s="45"/>
      <c r="L3" s="45"/>
      <c r="M3" s="45"/>
    </row>
    <row r="4" spans="1:15" x14ac:dyDescent="0.15">
      <c r="A4" s="47" t="s">
        <v>13</v>
      </c>
      <c r="B4" s="2" t="s">
        <v>3</v>
      </c>
      <c r="C4" s="5"/>
      <c r="D4" s="53" t="s">
        <v>4</v>
      </c>
      <c r="E4" s="51"/>
      <c r="F4" s="51"/>
      <c r="G4" s="51"/>
      <c r="H4" s="51"/>
      <c r="I4" s="52"/>
      <c r="J4" s="46"/>
      <c r="K4" s="45"/>
      <c r="L4" s="45"/>
      <c r="M4" s="45"/>
    </row>
    <row r="5" spans="1:15" x14ac:dyDescent="0.15">
      <c r="A5" s="48"/>
      <c r="B5" s="2" t="s">
        <v>5</v>
      </c>
      <c r="C5" s="5"/>
      <c r="D5" s="53" t="s">
        <v>6</v>
      </c>
      <c r="E5" s="51"/>
      <c r="F5" s="51"/>
      <c r="G5" s="51"/>
      <c r="H5" s="51"/>
      <c r="I5" s="52"/>
      <c r="J5" s="46"/>
      <c r="K5" s="45"/>
      <c r="L5" s="45"/>
      <c r="M5" s="45"/>
    </row>
    <row r="6" spans="1:15" x14ac:dyDescent="0.15">
      <c r="A6" s="39" t="s">
        <v>7</v>
      </c>
      <c r="B6" s="40"/>
      <c r="C6" s="40"/>
      <c r="D6" s="6"/>
      <c r="E6" s="1" t="s">
        <v>37</v>
      </c>
      <c r="G6" s="1"/>
      <c r="H6" s="1"/>
      <c r="I6" s="1"/>
      <c r="J6" s="1"/>
      <c r="K6" s="1"/>
      <c r="L6" s="1"/>
      <c r="M6" s="1"/>
    </row>
    <row r="7" spans="1:15" x14ac:dyDescent="0.15">
      <c r="A7" s="1" t="s">
        <v>8</v>
      </c>
      <c r="B7" s="6"/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52</v>
      </c>
      <c r="B8" s="7">
        <f>D6*B7/1000</f>
        <v>0</v>
      </c>
      <c r="C8" s="1" t="s">
        <v>10</v>
      </c>
      <c r="D8" s="41" t="s">
        <v>51</v>
      </c>
      <c r="E8" s="41"/>
      <c r="F8" s="41"/>
      <c r="G8" s="7">
        <f>K8*K9</f>
        <v>0</v>
      </c>
      <c r="H8" s="1" t="s">
        <v>47</v>
      </c>
      <c r="I8" s="42" t="s">
        <v>84</v>
      </c>
      <c r="J8" s="41"/>
      <c r="K8" s="20"/>
      <c r="L8" s="1" t="s">
        <v>83</v>
      </c>
      <c r="M8" s="1"/>
    </row>
    <row r="9" spans="1:15" x14ac:dyDescent="0.15">
      <c r="A9" s="1"/>
      <c r="B9" s="1"/>
      <c r="C9" s="1"/>
      <c r="D9" s="1"/>
      <c r="E9" s="1"/>
      <c r="F9" s="19" t="s">
        <v>105</v>
      </c>
      <c r="G9" s="22" t="e">
        <f>G8/B8</f>
        <v>#DIV/0!</v>
      </c>
      <c r="H9" s="1"/>
      <c r="I9" s="54" t="s">
        <v>49</v>
      </c>
      <c r="J9" s="55"/>
      <c r="K9" s="21"/>
      <c r="L9" s="1" t="s">
        <v>50</v>
      </c>
      <c r="M9" s="1"/>
    </row>
    <row r="10" spans="1:15" x14ac:dyDescent="0.15">
      <c r="A10" s="1"/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4" t="s">
        <v>76</v>
      </c>
    </row>
    <row r="11" spans="1:15" ht="26.45" customHeight="1" x14ac:dyDescent="0.15">
      <c r="A11" s="3" t="s">
        <v>43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34"/>
      <c r="O11" s="32" t="s">
        <v>77</v>
      </c>
    </row>
    <row r="12" spans="1:15" ht="34.15" customHeight="1" x14ac:dyDescent="0.15">
      <c r="A12" s="3" t="s">
        <v>106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4"/>
      <c r="O12" s="32" t="s">
        <v>78</v>
      </c>
    </row>
    <row r="13" spans="1:15" ht="25.15" customHeight="1" x14ac:dyDescent="0.15">
      <c r="A13" s="3" t="s">
        <v>45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5" x14ac:dyDescent="0.15">
      <c r="A14" s="3" t="s">
        <v>26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5" ht="46.9" customHeight="1" x14ac:dyDescent="0.15">
      <c r="A15" s="9" t="s">
        <v>53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5"/>
    </row>
    <row r="16" spans="1:15" ht="24" x14ac:dyDescent="0.15">
      <c r="A16" s="9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24" x14ac:dyDescent="0.15">
      <c r="A17" s="9" t="s">
        <v>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8" customHeight="1" x14ac:dyDescent="0.15">
      <c r="A18" s="9" t="s">
        <v>107</v>
      </c>
      <c r="B18" s="17">
        <f>B12*B13*B14*B15*B16*B17*B8</f>
        <v>0</v>
      </c>
      <c r="C18" s="17">
        <f>C12*C13*C14*C15*C16*C17*B8</f>
        <v>0</v>
      </c>
      <c r="D18" s="17">
        <f>D12*D13*D14*D15*D16*D17*B8</f>
        <v>0</v>
      </c>
      <c r="E18" s="17">
        <f>E12*E13*E14*E15*E16*E17*B8</f>
        <v>0</v>
      </c>
      <c r="F18" s="17">
        <f>F12*F13*F14*F15*F16*F17*B8</f>
        <v>0</v>
      </c>
      <c r="G18" s="17">
        <f>G12*G13*G14*G15*G16*G17*B8</f>
        <v>0</v>
      </c>
      <c r="H18" s="17">
        <f>H12*H13*H14*H15*H16*H17*B8</f>
        <v>0</v>
      </c>
      <c r="I18" s="17">
        <f>I12*I13*I14*I15*I16*I17*B8</f>
        <v>0</v>
      </c>
      <c r="J18" s="17">
        <f>J12*J13*J14*J15*J16*J17*B8</f>
        <v>0</v>
      </c>
      <c r="K18" s="17">
        <f>K12*K13*K14*K15*K16*K17*B8</f>
        <v>0</v>
      </c>
      <c r="L18" s="17">
        <f>L12*L13*L14*L15*L16*L17*B8</f>
        <v>0</v>
      </c>
      <c r="M18" s="17">
        <f>M12*M13*M14*M15*M16*M17*B8</f>
        <v>0</v>
      </c>
    </row>
    <row r="19" spans="1:13" ht="39.6" customHeight="1" x14ac:dyDescent="0.15">
      <c r="A19" s="9" t="s">
        <v>108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6" customHeight="1" x14ac:dyDescent="0.15">
      <c r="A20" s="9" t="s">
        <v>109</v>
      </c>
      <c r="B20" s="17">
        <f>IF(B18-B19&gt;0,B18-B19,0)</f>
        <v>0</v>
      </c>
      <c r="C20" s="17">
        <f t="shared" ref="C20:M20" si="0">IF(C18-C19&gt;0,C18-C19,0)</f>
        <v>0</v>
      </c>
      <c r="D20" s="17">
        <f t="shared" si="0"/>
        <v>0</v>
      </c>
      <c r="E20" s="17">
        <f t="shared" si="0"/>
        <v>0</v>
      </c>
      <c r="F20" s="17">
        <f t="shared" si="0"/>
        <v>0</v>
      </c>
      <c r="G20" s="17">
        <f t="shared" si="0"/>
        <v>0</v>
      </c>
      <c r="H20" s="17">
        <f t="shared" si="0"/>
        <v>0</v>
      </c>
      <c r="I20" s="17">
        <f t="shared" si="0"/>
        <v>0</v>
      </c>
      <c r="J20" s="17">
        <f t="shared" si="0"/>
        <v>0</v>
      </c>
      <c r="K20" s="17">
        <f t="shared" si="0"/>
        <v>0</v>
      </c>
      <c r="L20" s="17">
        <f t="shared" si="0"/>
        <v>0</v>
      </c>
      <c r="M20" s="17">
        <f t="shared" si="0"/>
        <v>0</v>
      </c>
    </row>
    <row r="21" spans="1:13" ht="16.899999999999999" customHeight="1" x14ac:dyDescent="0.15">
      <c r="A21" s="9" t="s">
        <v>90</v>
      </c>
      <c r="B21" s="57">
        <f>31</f>
        <v>31</v>
      </c>
      <c r="C21" s="57">
        <f>28</f>
        <v>28</v>
      </c>
      <c r="D21" s="57">
        <f>31</f>
        <v>31</v>
      </c>
      <c r="E21" s="57">
        <f>30</f>
        <v>30</v>
      </c>
      <c r="F21" s="57">
        <f>31</f>
        <v>31</v>
      </c>
      <c r="G21" s="57">
        <f>30</f>
        <v>30</v>
      </c>
      <c r="H21" s="57">
        <f>31</f>
        <v>31</v>
      </c>
      <c r="I21" s="57">
        <f>31</f>
        <v>31</v>
      </c>
      <c r="J21" s="57">
        <f>30</f>
        <v>30</v>
      </c>
      <c r="K21" s="57">
        <f>31</f>
        <v>31</v>
      </c>
      <c r="L21" s="57">
        <f>30</f>
        <v>30</v>
      </c>
      <c r="M21" s="57">
        <f>31</f>
        <v>31</v>
      </c>
    </row>
    <row r="22" spans="1:13" ht="18" customHeight="1" x14ac:dyDescent="0.15">
      <c r="A22" s="9" t="s">
        <v>110</v>
      </c>
      <c r="B22" s="57">
        <f>B20*B21</f>
        <v>0</v>
      </c>
      <c r="C22" s="57">
        <f t="shared" ref="C22:M22" si="1">C20*C21</f>
        <v>0</v>
      </c>
      <c r="D22" s="57">
        <f t="shared" si="1"/>
        <v>0</v>
      </c>
      <c r="E22" s="57">
        <f t="shared" si="1"/>
        <v>0</v>
      </c>
      <c r="F22" s="57">
        <f t="shared" si="1"/>
        <v>0</v>
      </c>
      <c r="G22" s="57">
        <f t="shared" si="1"/>
        <v>0</v>
      </c>
      <c r="H22" s="57">
        <f t="shared" si="1"/>
        <v>0</v>
      </c>
      <c r="I22" s="57">
        <f t="shared" si="1"/>
        <v>0</v>
      </c>
      <c r="J22" s="57">
        <f t="shared" si="1"/>
        <v>0</v>
      </c>
      <c r="K22" s="57">
        <f t="shared" si="1"/>
        <v>0</v>
      </c>
      <c r="L22" s="57">
        <f t="shared" si="1"/>
        <v>0</v>
      </c>
      <c r="M22" s="57">
        <f t="shared" si="1"/>
        <v>0</v>
      </c>
    </row>
    <row r="23" spans="1:13" ht="17.45" customHeight="1" x14ac:dyDescent="0.15">
      <c r="A23" s="9" t="s">
        <v>30</v>
      </c>
      <c r="B23" s="18">
        <f>SUM(B22:M22)</f>
        <v>0</v>
      </c>
      <c r="C23" s="1" t="s">
        <v>28</v>
      </c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9" customHeight="1" x14ac:dyDescent="0.15"/>
    <row r="25" spans="1:13" x14ac:dyDescent="0.15">
      <c r="A25" s="59" t="s">
        <v>111</v>
      </c>
    </row>
    <row r="26" spans="1:13" ht="6.6" customHeight="1" x14ac:dyDescent="0.15"/>
    <row r="27" spans="1:13" ht="18.600000000000001" customHeight="1" x14ac:dyDescent="0.15">
      <c r="A27" s="9" t="s">
        <v>95</v>
      </c>
      <c r="B27" s="5"/>
      <c r="C27" s="1" t="s">
        <v>31</v>
      </c>
      <c r="E27" s="1" t="s">
        <v>38</v>
      </c>
    </row>
    <row r="28" spans="1:13" x14ac:dyDescent="0.15">
      <c r="A28" s="1"/>
      <c r="B28" s="1"/>
      <c r="C28" s="1"/>
      <c r="E28" s="1" t="s">
        <v>40</v>
      </c>
    </row>
    <row r="29" spans="1:13" ht="18.600000000000001" customHeight="1" x14ac:dyDescent="0.15">
      <c r="A29" s="9" t="s">
        <v>112</v>
      </c>
      <c r="B29" s="17">
        <f>B23*B27/1000</f>
        <v>0</v>
      </c>
      <c r="C29" s="1" t="s">
        <v>32</v>
      </c>
    </row>
    <row r="30" spans="1:13" ht="16.149999999999999" customHeight="1" x14ac:dyDescent="0.15">
      <c r="A30" s="3" t="s">
        <v>113</v>
      </c>
      <c r="B30" s="60">
        <v>0</v>
      </c>
      <c r="C30" s="1" t="s">
        <v>32</v>
      </c>
    </row>
    <row r="31" spans="1:13" ht="6" customHeight="1" x14ac:dyDescent="0.15">
      <c r="A31" s="1"/>
      <c r="B31" s="1"/>
      <c r="C31" s="1"/>
    </row>
    <row r="32" spans="1:13" ht="19.899999999999999" customHeight="1" x14ac:dyDescent="0.15">
      <c r="A32" s="3" t="s">
        <v>114</v>
      </c>
      <c r="B32" s="17">
        <f>B29-B30</f>
        <v>0</v>
      </c>
      <c r="C32" s="1" t="s">
        <v>32</v>
      </c>
    </row>
  </sheetData>
  <mergeCells count="13">
    <mergeCell ref="A6:C6"/>
    <mergeCell ref="D8:F8"/>
    <mergeCell ref="I8:J8"/>
    <mergeCell ref="I9:J9"/>
    <mergeCell ref="B1:I1"/>
    <mergeCell ref="J1:M5"/>
    <mergeCell ref="A2:A3"/>
    <mergeCell ref="C2:I2"/>
    <mergeCell ref="C3:E3"/>
    <mergeCell ref="G3:I3"/>
    <mergeCell ref="A4:A5"/>
    <mergeCell ref="D4:I4"/>
    <mergeCell ref="D5:I5"/>
  </mergeCells>
  <phoneticPr fontId="1"/>
  <pageMargins left="0.25" right="0.25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100" workbookViewId="0">
      <selection activeCell="N12" sqref="N12:O14"/>
    </sheetView>
  </sheetViews>
  <sheetFormatPr defaultRowHeight="13.5" x14ac:dyDescent="0.15"/>
  <cols>
    <col min="1" max="1" width="27.375" customWidth="1"/>
    <col min="2" max="3" width="8.875" customWidth="1"/>
    <col min="4" max="13" width="9.5" bestFit="1" customWidth="1"/>
    <col min="14" max="14" width="17.5" customWidth="1"/>
    <col min="15" max="15" width="13.75" customWidth="1"/>
  </cols>
  <sheetData>
    <row r="1" spans="1:15" x14ac:dyDescent="0.15">
      <c r="A1" s="2" t="s">
        <v>1</v>
      </c>
      <c r="B1" s="43"/>
      <c r="C1" s="43"/>
      <c r="D1" s="43"/>
      <c r="E1" s="43"/>
      <c r="F1" s="43"/>
      <c r="G1" s="43"/>
      <c r="H1" s="43"/>
      <c r="I1" s="43"/>
      <c r="J1" s="44" t="s">
        <v>73</v>
      </c>
      <c r="K1" s="45"/>
      <c r="L1" s="45"/>
      <c r="M1" s="45"/>
    </row>
    <row r="2" spans="1:15" x14ac:dyDescent="0.15">
      <c r="A2" s="47" t="s">
        <v>0</v>
      </c>
      <c r="B2" s="2" t="s">
        <v>2</v>
      </c>
      <c r="C2" s="43"/>
      <c r="D2" s="49"/>
      <c r="E2" s="49"/>
      <c r="F2" s="49"/>
      <c r="G2" s="49"/>
      <c r="H2" s="49"/>
      <c r="I2" s="49"/>
      <c r="J2" s="46"/>
      <c r="K2" s="45"/>
      <c r="L2" s="45"/>
      <c r="M2" s="45"/>
    </row>
    <row r="3" spans="1:15" x14ac:dyDescent="0.15">
      <c r="A3" s="48"/>
      <c r="B3" s="2" t="s">
        <v>11</v>
      </c>
      <c r="C3" s="50">
        <v>-6.1234000000000002</v>
      </c>
      <c r="D3" s="51"/>
      <c r="E3" s="52"/>
      <c r="F3" s="4" t="s">
        <v>12</v>
      </c>
      <c r="G3" s="50">
        <v>106.57680000000001</v>
      </c>
      <c r="H3" s="51"/>
      <c r="I3" s="52"/>
      <c r="J3" s="46"/>
      <c r="K3" s="45"/>
      <c r="L3" s="45"/>
      <c r="M3" s="45"/>
    </row>
    <row r="4" spans="1:15" x14ac:dyDescent="0.15">
      <c r="A4" s="47" t="s">
        <v>13</v>
      </c>
      <c r="B4" s="2" t="s">
        <v>3</v>
      </c>
      <c r="C4" s="5" t="s">
        <v>41</v>
      </c>
      <c r="D4" s="53" t="s">
        <v>4</v>
      </c>
      <c r="E4" s="51"/>
      <c r="F4" s="51"/>
      <c r="G4" s="51"/>
      <c r="H4" s="51"/>
      <c r="I4" s="52"/>
      <c r="J4" s="46"/>
      <c r="K4" s="45"/>
      <c r="L4" s="45"/>
      <c r="M4" s="45"/>
    </row>
    <row r="5" spans="1:15" x14ac:dyDescent="0.15">
      <c r="A5" s="48"/>
      <c r="B5" s="2" t="s">
        <v>5</v>
      </c>
      <c r="C5" s="5" t="s">
        <v>42</v>
      </c>
      <c r="D5" s="53" t="s">
        <v>6</v>
      </c>
      <c r="E5" s="51"/>
      <c r="F5" s="51"/>
      <c r="G5" s="51"/>
      <c r="H5" s="51"/>
      <c r="I5" s="52"/>
      <c r="J5" s="46"/>
      <c r="K5" s="45"/>
      <c r="L5" s="45"/>
      <c r="M5" s="45"/>
    </row>
    <row r="6" spans="1:15" x14ac:dyDescent="0.15">
      <c r="A6" s="39" t="s">
        <v>7</v>
      </c>
      <c r="B6" s="40"/>
      <c r="C6" s="40"/>
      <c r="D6" s="6">
        <v>250</v>
      </c>
      <c r="E6" s="1" t="s">
        <v>37</v>
      </c>
      <c r="G6" s="1"/>
      <c r="H6" s="1"/>
      <c r="I6" s="1"/>
      <c r="J6" s="6" t="s">
        <v>74</v>
      </c>
      <c r="K6" s="7" t="s">
        <v>75</v>
      </c>
      <c r="L6" s="1"/>
      <c r="M6" s="1"/>
    </row>
    <row r="7" spans="1:15" x14ac:dyDescent="0.15">
      <c r="A7" s="1" t="s">
        <v>8</v>
      </c>
      <c r="B7" s="6">
        <v>1000</v>
      </c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52</v>
      </c>
      <c r="B8" s="7">
        <f>D6*B7/1000</f>
        <v>250</v>
      </c>
      <c r="C8" s="1" t="s">
        <v>10</v>
      </c>
      <c r="D8" s="41" t="s">
        <v>51</v>
      </c>
      <c r="E8" s="41"/>
      <c r="F8" s="41"/>
      <c r="G8" s="7">
        <f>K8*K9</f>
        <v>240</v>
      </c>
      <c r="H8" s="25" t="s">
        <v>47</v>
      </c>
      <c r="I8" s="42" t="s">
        <v>59</v>
      </c>
      <c r="J8" s="42"/>
      <c r="K8" s="20">
        <v>20</v>
      </c>
      <c r="L8" s="1" t="s">
        <v>47</v>
      </c>
      <c r="M8" s="1"/>
    </row>
    <row r="9" spans="1:15" x14ac:dyDescent="0.15">
      <c r="A9" s="1"/>
      <c r="B9" s="1"/>
      <c r="C9" s="1"/>
      <c r="D9" s="1"/>
      <c r="E9" s="1"/>
      <c r="F9" s="19" t="s">
        <v>54</v>
      </c>
      <c r="G9" s="22">
        <f>G8/B8</f>
        <v>0.96</v>
      </c>
      <c r="H9" s="1"/>
      <c r="I9" s="35" t="s">
        <v>49</v>
      </c>
      <c r="J9" s="35"/>
      <c r="K9" s="21">
        <v>12</v>
      </c>
      <c r="L9" s="1" t="s">
        <v>50</v>
      </c>
      <c r="M9" s="1"/>
    </row>
    <row r="10" spans="1:15" x14ac:dyDescent="0.15">
      <c r="A10" s="1"/>
      <c r="B10" s="1"/>
      <c r="C10" s="1"/>
      <c r="D10" s="1"/>
      <c r="E10" s="42" t="s">
        <v>55</v>
      </c>
      <c r="F10" s="41"/>
      <c r="G10" s="7">
        <f>K10*K11</f>
        <v>120</v>
      </c>
      <c r="H10" s="25" t="s">
        <v>56</v>
      </c>
      <c r="I10" s="42" t="s">
        <v>57</v>
      </c>
      <c r="J10" s="41"/>
      <c r="K10" s="23">
        <v>10</v>
      </c>
      <c r="L10" s="1" t="s">
        <v>56</v>
      </c>
      <c r="M10" s="1"/>
    </row>
    <row r="11" spans="1:15" x14ac:dyDescent="0.15">
      <c r="A11" s="1"/>
      <c r="B11" s="1"/>
      <c r="C11" s="1"/>
      <c r="D11" s="1"/>
      <c r="E11" s="1"/>
      <c r="F11" s="19"/>
      <c r="G11" s="24"/>
      <c r="H11" s="1"/>
      <c r="I11" s="35" t="s">
        <v>49</v>
      </c>
      <c r="J11" s="36"/>
      <c r="K11" s="21">
        <v>12</v>
      </c>
      <c r="L11" s="1" t="s">
        <v>58</v>
      </c>
      <c r="M11" s="1"/>
    </row>
    <row r="12" spans="1:15" x14ac:dyDescent="0.15">
      <c r="A12" s="1"/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4" t="s">
        <v>76</v>
      </c>
    </row>
    <row r="13" spans="1:15" ht="36" customHeight="1" x14ac:dyDescent="0.15">
      <c r="A13" s="3" t="s">
        <v>43</v>
      </c>
      <c r="B13" s="14">
        <v>4</v>
      </c>
      <c r="C13" s="14">
        <v>4</v>
      </c>
      <c r="D13" s="14">
        <v>4.2</v>
      </c>
      <c r="E13" s="14">
        <v>4.2</v>
      </c>
      <c r="F13" s="14">
        <v>4.2</v>
      </c>
      <c r="G13" s="14">
        <v>3.8</v>
      </c>
      <c r="H13" s="14">
        <v>3.8</v>
      </c>
      <c r="I13" s="14">
        <v>3.8</v>
      </c>
      <c r="J13" s="14">
        <v>4</v>
      </c>
      <c r="K13" s="14">
        <v>4</v>
      </c>
      <c r="L13" s="14">
        <v>4</v>
      </c>
      <c r="M13" s="14">
        <v>4</v>
      </c>
      <c r="N13" s="33" t="s">
        <v>79</v>
      </c>
      <c r="O13" s="31" t="s">
        <v>77</v>
      </c>
    </row>
    <row r="14" spans="1:15" ht="36" customHeight="1" x14ac:dyDescent="0.15">
      <c r="A14" s="3" t="s">
        <v>44</v>
      </c>
      <c r="B14" s="14">
        <v>3.8</v>
      </c>
      <c r="C14" s="14">
        <v>3.76</v>
      </c>
      <c r="D14" s="14">
        <v>3.91</v>
      </c>
      <c r="E14" s="14">
        <v>3.86</v>
      </c>
      <c r="F14" s="14">
        <v>3.82</v>
      </c>
      <c r="G14" s="14">
        <v>3.65</v>
      </c>
      <c r="H14" s="14">
        <v>3.46</v>
      </c>
      <c r="I14" s="14">
        <v>3.5</v>
      </c>
      <c r="J14" s="14">
        <v>3.72</v>
      </c>
      <c r="K14" s="14">
        <v>3.76</v>
      </c>
      <c r="L14" s="14">
        <v>3.8</v>
      </c>
      <c r="M14" s="14">
        <v>3.84</v>
      </c>
      <c r="N14" s="33" t="s">
        <v>79</v>
      </c>
      <c r="O14" s="31" t="s">
        <v>78</v>
      </c>
    </row>
    <row r="15" spans="1:15" ht="24" x14ac:dyDescent="0.15">
      <c r="A15" s="3" t="s">
        <v>45</v>
      </c>
      <c r="B15" s="5">
        <v>0.95</v>
      </c>
      <c r="C15" s="5">
        <v>0.95</v>
      </c>
      <c r="D15" s="5">
        <v>0.92</v>
      </c>
      <c r="E15" s="5">
        <v>0.92</v>
      </c>
      <c r="F15" s="5">
        <v>0.92</v>
      </c>
      <c r="G15" s="5">
        <v>0.93</v>
      </c>
      <c r="H15" s="5">
        <v>0.93</v>
      </c>
      <c r="I15" s="5">
        <v>0.93</v>
      </c>
      <c r="J15" s="5">
        <v>0.95</v>
      </c>
      <c r="K15" s="5">
        <v>0.95</v>
      </c>
      <c r="L15" s="5">
        <v>0.95</v>
      </c>
      <c r="M15" s="5">
        <v>0.95</v>
      </c>
    </row>
    <row r="16" spans="1:15" x14ac:dyDescent="0.15">
      <c r="A16" s="3" t="s">
        <v>26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</row>
    <row r="17" spans="1:14" ht="53.45" customHeight="1" x14ac:dyDescent="0.15">
      <c r="A17" s="9" t="s">
        <v>53</v>
      </c>
      <c r="B17" s="5">
        <v>0.85</v>
      </c>
      <c r="C17" s="5">
        <v>0.85</v>
      </c>
      <c r="D17" s="5">
        <v>0.85</v>
      </c>
      <c r="E17" s="5">
        <v>0.85</v>
      </c>
      <c r="F17" s="5">
        <v>0.85</v>
      </c>
      <c r="G17" s="5">
        <v>0.85</v>
      </c>
      <c r="H17" s="5">
        <v>0.85</v>
      </c>
      <c r="I17" s="5">
        <v>0.85</v>
      </c>
      <c r="J17" s="5">
        <v>0.85</v>
      </c>
      <c r="K17" s="5">
        <v>0.85</v>
      </c>
      <c r="L17" s="5">
        <v>0.85</v>
      </c>
      <c r="M17" s="5">
        <v>0.85</v>
      </c>
      <c r="N17" s="15"/>
    </row>
    <row r="18" spans="1:14" ht="24" x14ac:dyDescent="0.15">
      <c r="A18" s="9" t="s">
        <v>27</v>
      </c>
      <c r="B18" s="5">
        <v>0.97</v>
      </c>
      <c r="C18" s="5">
        <v>0.97</v>
      </c>
      <c r="D18" s="5">
        <v>0.97</v>
      </c>
      <c r="E18" s="5">
        <v>0.97</v>
      </c>
      <c r="F18" s="5">
        <v>0.97</v>
      </c>
      <c r="G18" s="5">
        <v>0.97</v>
      </c>
      <c r="H18" s="5">
        <v>0.97</v>
      </c>
      <c r="I18" s="5">
        <v>0.97</v>
      </c>
      <c r="J18" s="5">
        <v>0.97</v>
      </c>
      <c r="K18" s="5">
        <v>0.97</v>
      </c>
      <c r="L18" s="5">
        <v>0.97</v>
      </c>
      <c r="M18" s="5">
        <v>0.97</v>
      </c>
    </row>
    <row r="19" spans="1:14" ht="24" x14ac:dyDescent="0.15">
      <c r="A19" s="9" t="s">
        <v>46</v>
      </c>
      <c r="B19" s="5">
        <v>0.98</v>
      </c>
      <c r="C19" s="5">
        <v>0.98</v>
      </c>
      <c r="D19" s="5">
        <v>0.98</v>
      </c>
      <c r="E19" s="5">
        <v>0.98</v>
      </c>
      <c r="F19" s="5">
        <v>0.98</v>
      </c>
      <c r="G19" s="5">
        <v>0.98</v>
      </c>
      <c r="H19" s="5">
        <v>0.98</v>
      </c>
      <c r="I19" s="5">
        <v>0.98</v>
      </c>
      <c r="J19" s="5">
        <v>0.98</v>
      </c>
      <c r="K19" s="5">
        <v>0.98</v>
      </c>
      <c r="L19" s="5">
        <v>0.98</v>
      </c>
      <c r="M19" s="5">
        <v>0.98</v>
      </c>
    </row>
    <row r="20" spans="1:14" ht="24" x14ac:dyDescent="0.15">
      <c r="A20" s="9" t="s">
        <v>61</v>
      </c>
      <c r="B20" s="17">
        <f>B14*B15*B16*B17*B18*B19*B8</f>
        <v>729.22902499999987</v>
      </c>
      <c r="C20" s="17">
        <f>C14*C15*C16*C17*C18*C19*B8</f>
        <v>721.55292999999983</v>
      </c>
      <c r="D20" s="17">
        <f>D14*D15*D16*D17*D18*D19*B8</f>
        <v>726.64339300000006</v>
      </c>
      <c r="E20" s="17">
        <f>E14*E15*E16*E17*E18*E19*B8</f>
        <v>717.35127799999998</v>
      </c>
      <c r="F20" s="17">
        <f>F14*F15*F16*F17*F18*F19*B8</f>
        <v>709.91758599999991</v>
      </c>
      <c r="G20" s="17">
        <f>G14*G15*G16*G17*G18*G19*B8</f>
        <v>685.69748625</v>
      </c>
      <c r="H20" s="17">
        <f>H14*H15*H16*H17*H18*H19*B8</f>
        <v>650.00364449999995</v>
      </c>
      <c r="I20" s="17">
        <f>I14*I15*I16*I17*I18*I19*B8</f>
        <v>657.51813749999997</v>
      </c>
      <c r="J20" s="17">
        <f>J14*J15*J16*J17*J18*J19*B8</f>
        <v>713.87683499999991</v>
      </c>
      <c r="K20" s="17">
        <f>K14*K15*K16*K17*K18*K19*B8</f>
        <v>721.55292999999983</v>
      </c>
      <c r="L20" s="17">
        <f>L14*L15*L16*L17*L18*L19*B8</f>
        <v>729.22902499999987</v>
      </c>
      <c r="M20" s="17">
        <f>M14*M15*M16*M17*M18*M19*B8</f>
        <v>736.9051199999999</v>
      </c>
    </row>
    <row r="21" spans="1:14" ht="36" customHeight="1" x14ac:dyDescent="0.15">
      <c r="A21" s="9" t="s">
        <v>39</v>
      </c>
      <c r="B21" s="14">
        <v>1500</v>
      </c>
      <c r="C21" s="14">
        <v>1500</v>
      </c>
      <c r="D21" s="14">
        <v>1600</v>
      </c>
      <c r="E21" s="14">
        <v>1600</v>
      </c>
      <c r="F21" s="14">
        <v>1600</v>
      </c>
      <c r="G21" s="14">
        <v>1400</v>
      </c>
      <c r="H21" s="14">
        <v>1400</v>
      </c>
      <c r="I21" s="14">
        <v>1400</v>
      </c>
      <c r="J21" s="14">
        <v>1500</v>
      </c>
      <c r="K21" s="14">
        <v>1500</v>
      </c>
      <c r="L21" s="14">
        <v>1500</v>
      </c>
      <c r="M21" s="14">
        <v>1500</v>
      </c>
    </row>
    <row r="22" spans="1:14" ht="27.75" customHeight="1" x14ac:dyDescent="0.15">
      <c r="A22" s="37" t="s">
        <v>66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4" ht="31.9" customHeight="1" x14ac:dyDescent="0.15">
      <c r="A23" s="9" t="s">
        <v>62</v>
      </c>
      <c r="B23" s="14">
        <v>122</v>
      </c>
      <c r="C23" s="14">
        <v>120</v>
      </c>
      <c r="D23" s="14">
        <v>121</v>
      </c>
      <c r="E23" s="14">
        <v>120</v>
      </c>
      <c r="F23" s="14">
        <v>118</v>
      </c>
      <c r="G23" s="14">
        <v>114</v>
      </c>
      <c r="H23" s="14">
        <v>108</v>
      </c>
      <c r="I23" s="14">
        <v>110</v>
      </c>
      <c r="J23" s="14">
        <v>119</v>
      </c>
      <c r="K23" s="14">
        <v>120</v>
      </c>
      <c r="L23" s="14">
        <v>122</v>
      </c>
      <c r="M23" s="14">
        <v>123</v>
      </c>
    </row>
    <row r="24" spans="1:14" ht="24.6" customHeight="1" x14ac:dyDescent="0.15">
      <c r="A24" s="9" t="s">
        <v>60</v>
      </c>
      <c r="B24" s="14">
        <v>110</v>
      </c>
      <c r="C24" s="14">
        <v>108</v>
      </c>
      <c r="D24" s="14">
        <v>109</v>
      </c>
      <c r="E24" s="14">
        <v>108</v>
      </c>
      <c r="F24" s="14">
        <v>106</v>
      </c>
      <c r="G24" s="14">
        <v>103</v>
      </c>
      <c r="H24" s="14">
        <v>97</v>
      </c>
      <c r="I24" s="14">
        <v>99</v>
      </c>
      <c r="J24" s="14">
        <v>107</v>
      </c>
      <c r="K24" s="14">
        <v>108</v>
      </c>
      <c r="L24" s="14">
        <v>109</v>
      </c>
      <c r="M24" s="14">
        <v>111</v>
      </c>
    </row>
    <row r="25" spans="1:14" ht="24.6" customHeight="1" x14ac:dyDescent="0.15">
      <c r="A25" s="9" t="s">
        <v>67</v>
      </c>
      <c r="B25" s="14">
        <v>105</v>
      </c>
      <c r="C25" s="14">
        <v>103</v>
      </c>
      <c r="D25" s="14">
        <v>104</v>
      </c>
      <c r="E25" s="14">
        <v>102</v>
      </c>
      <c r="F25" s="14">
        <v>101</v>
      </c>
      <c r="G25" s="14">
        <v>98</v>
      </c>
      <c r="H25" s="14">
        <v>93</v>
      </c>
      <c r="I25" s="14">
        <v>94</v>
      </c>
      <c r="J25" s="14">
        <v>102</v>
      </c>
      <c r="K25" s="14">
        <v>103</v>
      </c>
      <c r="L25" s="14">
        <v>104</v>
      </c>
      <c r="M25" s="14">
        <v>105</v>
      </c>
    </row>
    <row r="26" spans="1:14" ht="24.6" customHeight="1" x14ac:dyDescent="0.15">
      <c r="A26" s="9" t="s">
        <v>68</v>
      </c>
      <c r="B26" s="28">
        <v>26</v>
      </c>
      <c r="C26" s="28">
        <v>24</v>
      </c>
      <c r="D26" s="28">
        <v>26</v>
      </c>
      <c r="E26" s="28">
        <v>26</v>
      </c>
      <c r="F26" s="28">
        <v>26</v>
      </c>
      <c r="G26" s="28">
        <v>26</v>
      </c>
      <c r="H26" s="28">
        <v>26</v>
      </c>
      <c r="I26" s="28">
        <v>26</v>
      </c>
      <c r="J26" s="28">
        <v>26</v>
      </c>
      <c r="K26" s="28">
        <v>26</v>
      </c>
      <c r="L26" s="28">
        <v>26</v>
      </c>
      <c r="M26" s="28">
        <v>26</v>
      </c>
    </row>
    <row r="27" spans="1:14" ht="42.6" customHeight="1" x14ac:dyDescent="0.15">
      <c r="A27" s="26" t="s">
        <v>70</v>
      </c>
      <c r="B27" s="18">
        <f>(B20-B23+B25)*B26</f>
        <v>18517.954649999996</v>
      </c>
      <c r="C27" s="18">
        <f t="shared" ref="C27:M27" si="0">(C20-C23+C25)*C26</f>
        <v>16909.270319999996</v>
      </c>
      <c r="D27" s="18">
        <f t="shared" si="0"/>
        <v>18450.728218</v>
      </c>
      <c r="E27" s="18">
        <f t="shared" si="0"/>
        <v>18183.133227999999</v>
      </c>
      <c r="F27" s="18">
        <f t="shared" si="0"/>
        <v>18015.857235999996</v>
      </c>
      <c r="G27" s="18">
        <f t="shared" si="0"/>
        <v>17412.134642500001</v>
      </c>
      <c r="H27" s="18">
        <f t="shared" si="0"/>
        <v>16510.094756999999</v>
      </c>
      <c r="I27" s="18">
        <f t="shared" si="0"/>
        <v>16679.471575</v>
      </c>
      <c r="J27" s="18">
        <f t="shared" si="0"/>
        <v>18118.797709999999</v>
      </c>
      <c r="K27" s="18">
        <f t="shared" si="0"/>
        <v>18318.376179999996</v>
      </c>
      <c r="L27" s="18">
        <f t="shared" si="0"/>
        <v>18491.954649999996</v>
      </c>
      <c r="M27" s="18">
        <f t="shared" si="0"/>
        <v>18691.533119999996</v>
      </c>
    </row>
    <row r="28" spans="1:14" ht="24.6" customHeight="1" x14ac:dyDescent="0.15">
      <c r="A28" s="37" t="s">
        <v>65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4" ht="24.6" customHeight="1" x14ac:dyDescent="0.15">
      <c r="A29" s="9" t="s">
        <v>63</v>
      </c>
      <c r="B29" s="14">
        <v>542</v>
      </c>
      <c r="C29" s="14">
        <v>535</v>
      </c>
      <c r="D29" s="14">
        <v>540</v>
      </c>
      <c r="E29" s="14">
        <v>530</v>
      </c>
      <c r="F29" s="14">
        <v>523</v>
      </c>
      <c r="G29" s="14">
        <v>499</v>
      </c>
      <c r="H29" s="14">
        <v>463</v>
      </c>
      <c r="I29" s="14">
        <v>471</v>
      </c>
      <c r="J29" s="14">
        <v>527</v>
      </c>
      <c r="K29" s="14">
        <v>535</v>
      </c>
      <c r="L29" s="14">
        <v>542</v>
      </c>
      <c r="M29" s="14">
        <v>550</v>
      </c>
    </row>
    <row r="30" spans="1:14" ht="24.6" customHeight="1" x14ac:dyDescent="0.15">
      <c r="A30" s="9" t="s">
        <v>60</v>
      </c>
      <c r="B30" s="14">
        <v>120</v>
      </c>
      <c r="C30" s="14">
        <v>120</v>
      </c>
      <c r="D30" s="14">
        <v>120</v>
      </c>
      <c r="E30" s="14">
        <v>120</v>
      </c>
      <c r="F30" s="14">
        <v>120</v>
      </c>
      <c r="G30" s="14">
        <v>120</v>
      </c>
      <c r="H30" s="14">
        <v>120</v>
      </c>
      <c r="I30" s="14">
        <v>120</v>
      </c>
      <c r="J30" s="14">
        <v>120</v>
      </c>
      <c r="K30" s="14">
        <v>120</v>
      </c>
      <c r="L30" s="14">
        <v>120</v>
      </c>
      <c r="M30" s="14">
        <v>120</v>
      </c>
    </row>
    <row r="31" spans="1:14" ht="24" x14ac:dyDescent="0.15">
      <c r="A31" s="9" t="s">
        <v>64</v>
      </c>
      <c r="B31" s="14">
        <v>114</v>
      </c>
      <c r="C31" s="14">
        <v>114</v>
      </c>
      <c r="D31" s="14">
        <v>114</v>
      </c>
      <c r="E31" s="14">
        <v>114</v>
      </c>
      <c r="F31" s="14">
        <v>114</v>
      </c>
      <c r="G31" s="14">
        <v>114</v>
      </c>
      <c r="H31" s="14">
        <v>114</v>
      </c>
      <c r="I31" s="14">
        <v>114</v>
      </c>
      <c r="J31" s="14">
        <v>114</v>
      </c>
      <c r="K31" s="14">
        <v>114</v>
      </c>
      <c r="L31" s="14">
        <v>114</v>
      </c>
      <c r="M31" s="14">
        <v>114</v>
      </c>
    </row>
    <row r="32" spans="1:14" x14ac:dyDescent="0.15">
      <c r="A32" s="9" t="s">
        <v>69</v>
      </c>
      <c r="B32" s="29">
        <f>31-B26</f>
        <v>5</v>
      </c>
      <c r="C32" s="29">
        <f t="shared" ref="C32:M32" si="1">31-C26</f>
        <v>7</v>
      </c>
      <c r="D32" s="29">
        <f t="shared" si="1"/>
        <v>5</v>
      </c>
      <c r="E32" s="29">
        <f t="shared" si="1"/>
        <v>5</v>
      </c>
      <c r="F32" s="29">
        <f t="shared" si="1"/>
        <v>5</v>
      </c>
      <c r="G32" s="29">
        <f t="shared" si="1"/>
        <v>5</v>
      </c>
      <c r="H32" s="29">
        <f t="shared" si="1"/>
        <v>5</v>
      </c>
      <c r="I32" s="29">
        <f t="shared" si="1"/>
        <v>5</v>
      </c>
      <c r="J32" s="29">
        <f t="shared" si="1"/>
        <v>5</v>
      </c>
      <c r="K32" s="29">
        <f t="shared" si="1"/>
        <v>5</v>
      </c>
      <c r="L32" s="29">
        <f t="shared" si="1"/>
        <v>5</v>
      </c>
      <c r="M32" s="29">
        <f t="shared" si="1"/>
        <v>5</v>
      </c>
    </row>
    <row r="33" spans="1:13" ht="50.25" customHeight="1" x14ac:dyDescent="0.15">
      <c r="A33" s="26" t="s">
        <v>71</v>
      </c>
      <c r="B33" s="18">
        <f>(B20-B29+B31)*B32</f>
        <v>1506.1451249999993</v>
      </c>
      <c r="C33" s="18">
        <f t="shared" ref="C33:M33" si="2">(C20-C29+C31)*C32</f>
        <v>2103.8705099999988</v>
      </c>
      <c r="D33" s="18">
        <f t="shared" si="2"/>
        <v>1503.2169650000003</v>
      </c>
      <c r="E33" s="18">
        <f t="shared" si="2"/>
        <v>1506.75639</v>
      </c>
      <c r="F33" s="18">
        <f t="shared" si="2"/>
        <v>1504.5879299999997</v>
      </c>
      <c r="G33" s="18">
        <f t="shared" si="2"/>
        <v>1503.4874312500001</v>
      </c>
      <c r="H33" s="18">
        <f t="shared" si="2"/>
        <v>1505.0182224999999</v>
      </c>
      <c r="I33" s="18">
        <f t="shared" si="2"/>
        <v>1502.5906874999998</v>
      </c>
      <c r="J33" s="18">
        <f t="shared" si="2"/>
        <v>1504.3841749999997</v>
      </c>
      <c r="K33" s="18">
        <f t="shared" si="2"/>
        <v>1502.7646499999992</v>
      </c>
      <c r="L33" s="18">
        <f t="shared" si="2"/>
        <v>1506.1451249999993</v>
      </c>
      <c r="M33" s="18">
        <f t="shared" si="2"/>
        <v>1504.5255999999995</v>
      </c>
    </row>
    <row r="34" spans="1:13" ht="12.75" customHeight="1" x14ac:dyDescent="0.15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4" x14ac:dyDescent="0.15">
      <c r="A35" s="9" t="s">
        <v>29</v>
      </c>
      <c r="B35" s="18">
        <f>B27+B33</f>
        <v>20024.099774999995</v>
      </c>
      <c r="C35" s="18">
        <f t="shared" ref="C35:M35" si="3">C27+C33</f>
        <v>19013.140829999997</v>
      </c>
      <c r="D35" s="18">
        <f t="shared" si="3"/>
        <v>19953.945183</v>
      </c>
      <c r="E35" s="18">
        <f t="shared" si="3"/>
        <v>19689.889617999997</v>
      </c>
      <c r="F35" s="18">
        <f t="shared" si="3"/>
        <v>19520.445165999998</v>
      </c>
      <c r="G35" s="18">
        <f t="shared" si="3"/>
        <v>18915.622073750001</v>
      </c>
      <c r="H35" s="18">
        <f t="shared" si="3"/>
        <v>18015.112979499998</v>
      </c>
      <c r="I35" s="18">
        <f t="shared" si="3"/>
        <v>18182.0622625</v>
      </c>
      <c r="J35" s="18">
        <f t="shared" si="3"/>
        <v>19623.181884999998</v>
      </c>
      <c r="K35" s="18">
        <f t="shared" si="3"/>
        <v>19821.140829999997</v>
      </c>
      <c r="L35" s="18">
        <f t="shared" si="3"/>
        <v>19998.099774999995</v>
      </c>
      <c r="M35" s="18">
        <f t="shared" si="3"/>
        <v>20196.058719999997</v>
      </c>
    </row>
    <row r="36" spans="1:13" ht="24" customHeight="1" x14ac:dyDescent="0.15">
      <c r="A36" s="9" t="s">
        <v>30</v>
      </c>
      <c r="B36" s="18">
        <f>SUM(B35:M35)</f>
        <v>232952.79909774996</v>
      </c>
      <c r="C36" s="1" t="s">
        <v>28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6" customHeight="1" x14ac:dyDescent="0.15">
      <c r="A37" s="10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6.45" customHeight="1" x14ac:dyDescent="0.15">
      <c r="A38" s="13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9" t="s">
        <v>33</v>
      </c>
      <c r="B39" s="14">
        <v>0.6</v>
      </c>
      <c r="C39" s="1" t="s">
        <v>31</v>
      </c>
      <c r="D39" s="1"/>
      <c r="E39" s="1" t="s">
        <v>38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1"/>
      <c r="B40" s="1"/>
      <c r="C40" s="1"/>
      <c r="D40" s="1"/>
      <c r="E40" s="1" t="s">
        <v>40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9" t="s">
        <v>34</v>
      </c>
      <c r="B41" s="18">
        <f>B36*B39/1000</f>
        <v>139.77167945864997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3" t="s">
        <v>35</v>
      </c>
      <c r="B42" s="12">
        <v>0</v>
      </c>
      <c r="C42" s="1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7.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7.6" customHeight="1" x14ac:dyDescent="0.15">
      <c r="A44" s="3" t="s">
        <v>36</v>
      </c>
      <c r="B44" s="18">
        <f>B41-B42</f>
        <v>139.77167945864997</v>
      </c>
      <c r="C44" s="1" t="s">
        <v>32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8.4499999999999993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9" customHeight="1" x14ac:dyDescent="0.15"/>
  </sheetData>
  <mergeCells count="18">
    <mergeCell ref="B1:I1"/>
    <mergeCell ref="J1:M5"/>
    <mergeCell ref="A2:A3"/>
    <mergeCell ref="C2:I2"/>
    <mergeCell ref="C3:E3"/>
    <mergeCell ref="G3:I3"/>
    <mergeCell ref="A4:A5"/>
    <mergeCell ref="D4:I4"/>
    <mergeCell ref="D5:I5"/>
    <mergeCell ref="I11:J11"/>
    <mergeCell ref="A22:M22"/>
    <mergeCell ref="A28:M28"/>
    <mergeCell ref="A6:C6"/>
    <mergeCell ref="D8:F8"/>
    <mergeCell ref="I8:J8"/>
    <mergeCell ref="I9:J9"/>
    <mergeCell ref="E10:F10"/>
    <mergeCell ref="I10:J10"/>
  </mergeCells>
  <phoneticPr fontId="1"/>
  <pageMargins left="0.25" right="0.25" top="0.75" bottom="0.75" header="0.3" footer="0.3"/>
  <pageSetup paperSize="9" scale="85" fitToHeight="0" orientation="landscape" r:id="rId1"/>
  <rowBreaks count="2" manualBreakCount="2">
    <brk id="21" max="16383" man="1"/>
    <brk id="4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opLeftCell="A18" zoomScaleNormal="100" workbookViewId="0">
      <selection activeCell="O18" sqref="O18"/>
    </sheetView>
  </sheetViews>
  <sheetFormatPr defaultRowHeight="13.5" x14ac:dyDescent="0.15"/>
  <cols>
    <col min="1" max="1" width="27.375" customWidth="1"/>
    <col min="2" max="3" width="8.875" customWidth="1"/>
    <col min="4" max="13" width="9.5" bestFit="1" customWidth="1"/>
    <col min="14" max="14" width="17.5" customWidth="1"/>
    <col min="15" max="15" width="15.125" customWidth="1"/>
  </cols>
  <sheetData>
    <row r="1" spans="1:15" ht="13.15" customHeight="1" x14ac:dyDescent="0.15">
      <c r="A1" s="2" t="s">
        <v>1</v>
      </c>
      <c r="B1" s="43"/>
      <c r="C1" s="43"/>
      <c r="D1" s="43"/>
      <c r="E1" s="43"/>
      <c r="F1" s="43"/>
      <c r="G1" s="43"/>
      <c r="H1" s="43"/>
      <c r="I1" s="43"/>
      <c r="J1" s="44" t="s">
        <v>73</v>
      </c>
      <c r="K1" s="45"/>
      <c r="L1" s="45"/>
      <c r="M1" s="45"/>
    </row>
    <row r="2" spans="1:15" x14ac:dyDescent="0.15">
      <c r="A2" s="47" t="s">
        <v>0</v>
      </c>
      <c r="B2" s="2" t="s">
        <v>2</v>
      </c>
      <c r="C2" s="43"/>
      <c r="D2" s="49"/>
      <c r="E2" s="49"/>
      <c r="F2" s="49"/>
      <c r="G2" s="49"/>
      <c r="H2" s="49"/>
      <c r="I2" s="49"/>
      <c r="J2" s="46"/>
      <c r="K2" s="45"/>
      <c r="L2" s="45"/>
      <c r="M2" s="45"/>
    </row>
    <row r="3" spans="1:15" x14ac:dyDescent="0.15">
      <c r="A3" s="48"/>
      <c r="B3" s="2" t="s">
        <v>11</v>
      </c>
      <c r="C3" s="50">
        <v>-6.1234000000000002</v>
      </c>
      <c r="D3" s="51"/>
      <c r="E3" s="52"/>
      <c r="F3" s="4" t="s">
        <v>12</v>
      </c>
      <c r="G3" s="50">
        <v>106.57680000000001</v>
      </c>
      <c r="H3" s="51"/>
      <c r="I3" s="52"/>
      <c r="J3" s="46"/>
      <c r="K3" s="45"/>
      <c r="L3" s="45"/>
      <c r="M3" s="45"/>
    </row>
    <row r="4" spans="1:15" x14ac:dyDescent="0.15">
      <c r="A4" s="47" t="s">
        <v>13</v>
      </c>
      <c r="B4" s="2" t="s">
        <v>3</v>
      </c>
      <c r="C4" s="5" t="s">
        <v>41</v>
      </c>
      <c r="D4" s="53" t="s">
        <v>4</v>
      </c>
      <c r="E4" s="51"/>
      <c r="F4" s="51"/>
      <c r="G4" s="51"/>
      <c r="H4" s="51"/>
      <c r="I4" s="52"/>
      <c r="J4" s="46"/>
      <c r="K4" s="45"/>
      <c r="L4" s="45"/>
      <c r="M4" s="45"/>
    </row>
    <row r="5" spans="1:15" x14ac:dyDescent="0.15">
      <c r="A5" s="48"/>
      <c r="B5" s="2" t="s">
        <v>5</v>
      </c>
      <c r="C5" s="5" t="s">
        <v>42</v>
      </c>
      <c r="D5" s="53" t="s">
        <v>6</v>
      </c>
      <c r="E5" s="51"/>
      <c r="F5" s="51"/>
      <c r="G5" s="51"/>
      <c r="H5" s="51"/>
      <c r="I5" s="52"/>
      <c r="J5" s="46"/>
      <c r="K5" s="45"/>
      <c r="L5" s="45"/>
      <c r="M5" s="45"/>
    </row>
    <row r="6" spans="1:15" x14ac:dyDescent="0.15">
      <c r="A6" s="39" t="s">
        <v>7</v>
      </c>
      <c r="B6" s="40"/>
      <c r="C6" s="40"/>
      <c r="D6" s="6"/>
      <c r="E6" s="1" t="s">
        <v>37</v>
      </c>
      <c r="G6" s="1"/>
      <c r="H6" s="1"/>
      <c r="I6" s="1"/>
      <c r="J6" s="1"/>
      <c r="K6" s="1"/>
      <c r="L6" s="1"/>
      <c r="M6" s="1"/>
    </row>
    <row r="7" spans="1:15" x14ac:dyDescent="0.15">
      <c r="A7" s="1" t="s">
        <v>8</v>
      </c>
      <c r="B7" s="6"/>
      <c r="C7" s="1" t="s">
        <v>9</v>
      </c>
      <c r="E7" s="1"/>
      <c r="F7" s="1"/>
      <c r="G7" s="1"/>
      <c r="H7" s="1"/>
      <c r="I7" s="1"/>
      <c r="J7" s="1"/>
      <c r="K7" s="1"/>
      <c r="L7" s="1"/>
      <c r="M7" s="1"/>
    </row>
    <row r="8" spans="1:15" x14ac:dyDescent="0.15">
      <c r="A8" s="1" t="s">
        <v>52</v>
      </c>
      <c r="B8" s="7">
        <f>D6*B7/1000</f>
        <v>0</v>
      </c>
      <c r="C8" s="1" t="s">
        <v>10</v>
      </c>
      <c r="D8" s="41" t="s">
        <v>51</v>
      </c>
      <c r="E8" s="41"/>
      <c r="F8" s="41"/>
      <c r="G8" s="7">
        <f>K8*K9</f>
        <v>0</v>
      </c>
      <c r="H8" s="25" t="s">
        <v>47</v>
      </c>
      <c r="I8" s="42" t="s">
        <v>59</v>
      </c>
      <c r="J8" s="42"/>
      <c r="K8" s="20"/>
      <c r="L8" s="1" t="s">
        <v>48</v>
      </c>
      <c r="M8" s="1"/>
    </row>
    <row r="9" spans="1:15" x14ac:dyDescent="0.15">
      <c r="A9" s="1"/>
      <c r="B9" s="1"/>
      <c r="C9" s="1"/>
      <c r="D9" s="1"/>
      <c r="E9" s="1"/>
      <c r="F9" s="19" t="s">
        <v>54</v>
      </c>
      <c r="G9" s="22" t="e">
        <f>G8/B8</f>
        <v>#DIV/0!</v>
      </c>
      <c r="H9" s="1"/>
      <c r="I9" s="35" t="s">
        <v>49</v>
      </c>
      <c r="J9" s="35"/>
      <c r="K9" s="21"/>
      <c r="L9" s="1" t="s">
        <v>50</v>
      </c>
      <c r="M9" s="1"/>
    </row>
    <row r="10" spans="1:15" x14ac:dyDescent="0.15">
      <c r="A10" s="1"/>
      <c r="B10" s="1"/>
      <c r="C10" s="1"/>
      <c r="D10" s="1"/>
      <c r="E10" s="42" t="s">
        <v>55</v>
      </c>
      <c r="F10" s="41"/>
      <c r="G10" s="7">
        <f>K10*K11</f>
        <v>0</v>
      </c>
      <c r="H10" s="25" t="s">
        <v>56</v>
      </c>
      <c r="I10" s="42" t="s">
        <v>57</v>
      </c>
      <c r="J10" s="41"/>
      <c r="K10" s="23"/>
      <c r="L10" s="1" t="s">
        <v>56</v>
      </c>
      <c r="M10" s="1"/>
    </row>
    <row r="11" spans="1:15" x14ac:dyDescent="0.15">
      <c r="A11" s="1"/>
      <c r="B11" s="1"/>
      <c r="C11" s="1"/>
      <c r="D11" s="1"/>
      <c r="E11" s="1"/>
      <c r="F11" s="19"/>
      <c r="G11" s="24"/>
      <c r="H11" s="1"/>
      <c r="I11" s="35" t="s">
        <v>49</v>
      </c>
      <c r="J11" s="36"/>
      <c r="K11" s="21"/>
      <c r="L11" s="1" t="s">
        <v>58</v>
      </c>
      <c r="M11" s="1"/>
    </row>
    <row r="12" spans="1:15" x14ac:dyDescent="0.15">
      <c r="A12" s="1"/>
      <c r="B12" s="8" t="s">
        <v>14</v>
      </c>
      <c r="C12" s="8" t="s">
        <v>15</v>
      </c>
      <c r="D12" s="8" t="s">
        <v>16</v>
      </c>
      <c r="E12" s="8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4" t="s">
        <v>76</v>
      </c>
    </row>
    <row r="13" spans="1:15" ht="36" customHeight="1" x14ac:dyDescent="0.15">
      <c r="A13" s="3" t="s">
        <v>43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4"/>
      <c r="O13" s="31" t="s">
        <v>77</v>
      </c>
    </row>
    <row r="14" spans="1:15" ht="35.25" customHeight="1" x14ac:dyDescent="0.15">
      <c r="A14" s="3" t="s">
        <v>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4"/>
      <c r="O14" s="31" t="s">
        <v>78</v>
      </c>
    </row>
    <row r="15" spans="1:15" ht="24" x14ac:dyDescent="0.15">
      <c r="A15" s="3" t="s">
        <v>45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5" x14ac:dyDescent="0.15">
      <c r="A16" s="3" t="s">
        <v>26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4" ht="53.45" customHeight="1" x14ac:dyDescent="0.15">
      <c r="A17" s="9" t="s">
        <v>53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</row>
    <row r="18" spans="1:14" ht="24" x14ac:dyDescent="0.15">
      <c r="A18" s="9" t="s">
        <v>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4" ht="24" x14ac:dyDescent="0.15">
      <c r="A19" s="9" t="s">
        <v>46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4" ht="24" x14ac:dyDescent="0.15">
      <c r="A20" s="9" t="s">
        <v>61</v>
      </c>
      <c r="B20" s="17">
        <f>B14*B15*B16*B17*B18*B19*B8</f>
        <v>0</v>
      </c>
      <c r="C20" s="17">
        <f>C14*C15*C16*C17*C18*C19*B8</f>
        <v>0</v>
      </c>
      <c r="D20" s="17">
        <f>D14*D15*D16*D17*D18*D19*B8</f>
        <v>0</v>
      </c>
      <c r="E20" s="17">
        <f>E14*E15*E16*E17*E18*E19*B8</f>
        <v>0</v>
      </c>
      <c r="F20" s="17">
        <f>F14*F15*F16*F17*F18*F19*B8</f>
        <v>0</v>
      </c>
      <c r="G20" s="17">
        <f>G14*G15*G16*G17*G18*G19*B8</f>
        <v>0</v>
      </c>
      <c r="H20" s="17">
        <f>H14*H15*H16*H17*H18*H19*B8</f>
        <v>0</v>
      </c>
      <c r="I20" s="17">
        <f>I14*I15*I16*I17*I18*I19*B8</f>
        <v>0</v>
      </c>
      <c r="J20" s="17">
        <f>J14*J15*J16*J17*J18*J19*B8</f>
        <v>0</v>
      </c>
      <c r="K20" s="17">
        <f>K14*K15*K16*K17*K18*K19*B8</f>
        <v>0</v>
      </c>
      <c r="L20" s="17">
        <f>L14*L15*L16*L17*L18*L19*B8</f>
        <v>0</v>
      </c>
      <c r="M20" s="17">
        <f>M14*M15*M16*M17*M18*M19*B8</f>
        <v>0</v>
      </c>
    </row>
    <row r="21" spans="1:14" ht="42" customHeight="1" x14ac:dyDescent="0.15">
      <c r="A21" s="9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4" ht="31.15" customHeight="1" x14ac:dyDescent="0.15">
      <c r="A22" s="37" t="s">
        <v>66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</row>
    <row r="23" spans="1:14" ht="31.9" customHeight="1" x14ac:dyDescent="0.15">
      <c r="A23" s="9" t="s">
        <v>62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4" ht="24.6" customHeight="1" x14ac:dyDescent="0.15">
      <c r="A24" s="9" t="s">
        <v>60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4" ht="24.6" customHeight="1" x14ac:dyDescent="0.15">
      <c r="A25" s="9" t="s">
        <v>67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4" ht="24.6" customHeight="1" x14ac:dyDescent="0.15">
      <c r="A26" s="9" t="s">
        <v>68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4" ht="42.6" customHeight="1" x14ac:dyDescent="0.15">
      <c r="A27" s="26" t="s">
        <v>70</v>
      </c>
      <c r="B27" s="18">
        <f>(B20-B23+B25)*B26</f>
        <v>0</v>
      </c>
      <c r="C27" s="18">
        <f t="shared" ref="C27:M27" si="0">(C20-C23+C25)*C26</f>
        <v>0</v>
      </c>
      <c r="D27" s="18">
        <f t="shared" si="0"/>
        <v>0</v>
      </c>
      <c r="E27" s="18">
        <f t="shared" si="0"/>
        <v>0</v>
      </c>
      <c r="F27" s="18">
        <f t="shared" si="0"/>
        <v>0</v>
      </c>
      <c r="G27" s="18">
        <f t="shared" si="0"/>
        <v>0</v>
      </c>
      <c r="H27" s="18">
        <f t="shared" si="0"/>
        <v>0</v>
      </c>
      <c r="I27" s="18">
        <f t="shared" si="0"/>
        <v>0</v>
      </c>
      <c r="J27" s="18">
        <f t="shared" si="0"/>
        <v>0</v>
      </c>
      <c r="K27" s="18">
        <f t="shared" si="0"/>
        <v>0</v>
      </c>
      <c r="L27" s="18">
        <f t="shared" si="0"/>
        <v>0</v>
      </c>
      <c r="M27" s="18">
        <f t="shared" si="0"/>
        <v>0</v>
      </c>
    </row>
    <row r="28" spans="1:14" ht="24.6" customHeight="1" x14ac:dyDescent="0.15">
      <c r="A28" s="37" t="s">
        <v>65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4" ht="24.6" customHeight="1" x14ac:dyDescent="0.15">
      <c r="A29" s="9" t="s">
        <v>63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4" ht="24.6" customHeight="1" x14ac:dyDescent="0.15">
      <c r="A30" s="9" t="s">
        <v>60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4" ht="24" x14ac:dyDescent="0.15">
      <c r="A31" s="9" t="s">
        <v>64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4" x14ac:dyDescent="0.15">
      <c r="A32" s="9" t="s">
        <v>69</v>
      </c>
      <c r="B32" s="29">
        <f>31-B26</f>
        <v>31</v>
      </c>
      <c r="C32" s="29">
        <f t="shared" ref="C32:M32" si="1">31-C26</f>
        <v>31</v>
      </c>
      <c r="D32" s="29">
        <f t="shared" si="1"/>
        <v>31</v>
      </c>
      <c r="E32" s="29">
        <f t="shared" si="1"/>
        <v>31</v>
      </c>
      <c r="F32" s="29">
        <f t="shared" si="1"/>
        <v>31</v>
      </c>
      <c r="G32" s="29">
        <f t="shared" si="1"/>
        <v>31</v>
      </c>
      <c r="H32" s="29">
        <f t="shared" si="1"/>
        <v>31</v>
      </c>
      <c r="I32" s="29">
        <f t="shared" si="1"/>
        <v>31</v>
      </c>
      <c r="J32" s="29">
        <f t="shared" si="1"/>
        <v>31</v>
      </c>
      <c r="K32" s="29">
        <f t="shared" si="1"/>
        <v>31</v>
      </c>
      <c r="L32" s="29">
        <f t="shared" si="1"/>
        <v>31</v>
      </c>
      <c r="M32" s="29">
        <f t="shared" si="1"/>
        <v>31</v>
      </c>
    </row>
    <row r="33" spans="1:13" ht="55.15" customHeight="1" x14ac:dyDescent="0.15">
      <c r="A33" s="26" t="s">
        <v>71</v>
      </c>
      <c r="B33" s="18">
        <f>(B20-B29+B31)*B32</f>
        <v>0</v>
      </c>
      <c r="C33" s="18">
        <f t="shared" ref="C33:M33" si="2">(C20-C29+C31)*C32</f>
        <v>0</v>
      </c>
      <c r="D33" s="18">
        <f t="shared" si="2"/>
        <v>0</v>
      </c>
      <c r="E33" s="18">
        <f t="shared" si="2"/>
        <v>0</v>
      </c>
      <c r="F33" s="18">
        <f t="shared" si="2"/>
        <v>0</v>
      </c>
      <c r="G33" s="18">
        <f t="shared" si="2"/>
        <v>0</v>
      </c>
      <c r="H33" s="18">
        <f t="shared" si="2"/>
        <v>0</v>
      </c>
      <c r="I33" s="18">
        <f t="shared" si="2"/>
        <v>0</v>
      </c>
      <c r="J33" s="18">
        <f t="shared" si="2"/>
        <v>0</v>
      </c>
      <c r="K33" s="18">
        <f t="shared" si="2"/>
        <v>0</v>
      </c>
      <c r="L33" s="18">
        <f t="shared" si="2"/>
        <v>0</v>
      </c>
      <c r="M33" s="18">
        <f t="shared" si="2"/>
        <v>0</v>
      </c>
    </row>
    <row r="34" spans="1:13" ht="17.45" customHeight="1" x14ac:dyDescent="0.15">
      <c r="A34" s="30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24" x14ac:dyDescent="0.15">
      <c r="A35" s="9" t="s">
        <v>29</v>
      </c>
      <c r="B35" s="18">
        <f>B27+B33</f>
        <v>0</v>
      </c>
      <c r="C35" s="18">
        <f t="shared" ref="C35:M35" si="3">C27+C33</f>
        <v>0</v>
      </c>
      <c r="D35" s="18">
        <f t="shared" si="3"/>
        <v>0</v>
      </c>
      <c r="E35" s="18">
        <f t="shared" si="3"/>
        <v>0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8">
        <f t="shared" si="3"/>
        <v>0</v>
      </c>
      <c r="L35" s="18">
        <f t="shared" si="3"/>
        <v>0</v>
      </c>
      <c r="M35" s="18">
        <f t="shared" si="3"/>
        <v>0</v>
      </c>
    </row>
    <row r="36" spans="1:13" ht="24" customHeight="1" x14ac:dyDescent="0.15">
      <c r="A36" s="9" t="s">
        <v>30</v>
      </c>
      <c r="B36" s="18">
        <f>SUM(B35:M35)</f>
        <v>0</v>
      </c>
      <c r="C36" s="1" t="s">
        <v>28</v>
      </c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6" customHeight="1" x14ac:dyDescent="0.15">
      <c r="A37" s="10"/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6.45" customHeight="1" x14ac:dyDescent="0.15">
      <c r="A38" s="13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15">
      <c r="A39" s="9" t="s">
        <v>33</v>
      </c>
      <c r="B39" s="14">
        <v>0.6</v>
      </c>
      <c r="C39" s="1" t="s">
        <v>31</v>
      </c>
      <c r="D39" s="1"/>
      <c r="E39" s="1" t="s">
        <v>38</v>
      </c>
      <c r="F39" s="1"/>
      <c r="G39" s="1"/>
      <c r="H39" s="1"/>
      <c r="I39" s="1"/>
      <c r="J39" s="1"/>
      <c r="K39" s="1"/>
      <c r="L39" s="1"/>
      <c r="M39" s="1"/>
    </row>
    <row r="40" spans="1:13" x14ac:dyDescent="0.15">
      <c r="A40" s="1"/>
      <c r="B40" s="1"/>
      <c r="C40" s="1"/>
      <c r="D40" s="1"/>
      <c r="E40" s="1" t="s">
        <v>40</v>
      </c>
      <c r="F40" s="1"/>
      <c r="G40" s="1"/>
      <c r="H40" s="1"/>
      <c r="I40" s="1"/>
      <c r="J40" s="1"/>
      <c r="K40" s="1"/>
      <c r="L40" s="1"/>
      <c r="M40" s="1"/>
    </row>
    <row r="41" spans="1:13" x14ac:dyDescent="0.15">
      <c r="A41" s="9" t="s">
        <v>34</v>
      </c>
      <c r="B41" s="18">
        <f>B36*B39/1000</f>
        <v>0</v>
      </c>
      <c r="C41" s="1" t="s">
        <v>32</v>
      </c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15">
      <c r="A42" s="3" t="s">
        <v>35</v>
      </c>
      <c r="B42" s="12">
        <v>0</v>
      </c>
      <c r="C42" s="1" t="s">
        <v>32</v>
      </c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7.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7.6" customHeight="1" x14ac:dyDescent="0.15">
      <c r="A44" s="3" t="s">
        <v>36</v>
      </c>
      <c r="B44" s="18">
        <f>B41-B42</f>
        <v>0</v>
      </c>
      <c r="C44" s="1" t="s">
        <v>32</v>
      </c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8.4499999999999993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9" customHeight="1" x14ac:dyDescent="0.15"/>
  </sheetData>
  <mergeCells count="18">
    <mergeCell ref="J1:M5"/>
    <mergeCell ref="B1:I1"/>
    <mergeCell ref="A2:A3"/>
    <mergeCell ref="C2:I2"/>
    <mergeCell ref="C3:E3"/>
    <mergeCell ref="G3:I3"/>
    <mergeCell ref="A4:A5"/>
    <mergeCell ref="D4:I4"/>
    <mergeCell ref="D5:I5"/>
    <mergeCell ref="A22:M22"/>
    <mergeCell ref="A28:M28"/>
    <mergeCell ref="I11:J11"/>
    <mergeCell ref="A6:C6"/>
    <mergeCell ref="D8:F8"/>
    <mergeCell ref="I8:J8"/>
    <mergeCell ref="I9:J9"/>
    <mergeCell ref="E10:F10"/>
    <mergeCell ref="I10:J10"/>
  </mergeCells>
  <phoneticPr fontId="1"/>
  <pageMargins left="0.25" right="0.25" top="0.75" bottom="0.75" header="0.3" footer="0.3"/>
  <pageSetup paperSize="9" scale="84" orientation="landscape" r:id="rId1"/>
  <rowBreaks count="2" manualBreakCount="2">
    <brk id="21" max="16383" man="1"/>
    <brk id="4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F03F8C4991D74D9D65A79723DD071A" ma:contentTypeVersion="10" ma:contentTypeDescription="新しいドキュメントを作成します。" ma:contentTypeScope="" ma:versionID="c3afa8cb4a23f1f23b73afe8704676e3">
  <xsd:schema xmlns:xsd="http://www.w3.org/2001/XMLSchema" xmlns:xs="http://www.w3.org/2001/XMLSchema" xmlns:p="http://schemas.microsoft.com/office/2006/metadata/properties" xmlns:ns2="0de5941f-0658-486a-bd95-c592dd158584" xmlns:ns3="93fe9b1e-5bcf-4a08-912e-4034eab1d859" targetNamespace="http://schemas.microsoft.com/office/2006/metadata/properties" ma:root="true" ma:fieldsID="efbca341d253ff8d4174c3be3e9fd613" ns2:_="" ns3:_="">
    <xsd:import namespace="0de5941f-0658-486a-bd95-c592dd158584"/>
    <xsd:import namespace="93fe9b1e-5bcf-4a08-912e-4034eab1d8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e5941f-0658-486a-bd95-c592dd1585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e9b1e-5bcf-4a08-912e-4034eab1d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5DDBD2-64B2-4F76-B6C9-63DD10E60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e5941f-0658-486a-bd95-c592dd158584"/>
    <ds:schemaRef ds:uri="93fe9b1e-5bcf-4a08-912e-4034eab1d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BADBF3-0409-447D-A05A-D93CF994B9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78D33C-A5DB-4222-A10B-B2BD0629A883}">
  <ds:schemaRefs>
    <ds:schemaRef ds:uri="http://schemas.openxmlformats.org/package/2006/metadata/core-properties"/>
    <ds:schemaRef ds:uri="0de5941f-0658-486a-bd95-c592dd158584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93fe9b1e-5bcf-4a08-912e-4034eab1d859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太陽光発電 (記入例)</vt:lpstr>
      <vt:lpstr>太陽光発電 (自家消費)</vt:lpstr>
      <vt:lpstr>太陽光発電 (全量売電)</vt:lpstr>
      <vt:lpstr>太陽光発電+蓄電池 (記入例) </vt:lpstr>
      <vt:lpstr>太陽光発電+蓄電池 (計算)</vt:lpstr>
    </vt:vector>
  </TitlesOfParts>
  <Company>研究開発本部　エコロジー技術研究所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079455</dc:creator>
  <cp:lastModifiedBy>inada</cp:lastModifiedBy>
  <cp:lastPrinted>2016-09-08T01:46:34Z</cp:lastPrinted>
  <dcterms:created xsi:type="dcterms:W3CDTF">2013-06-05T11:40:48Z</dcterms:created>
  <dcterms:modified xsi:type="dcterms:W3CDTF">2017-12-13T08:15:35Z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0x010100FBF03F8C4991D74D9D65A79723DD071A</vt:lpwstr>
  </property>
</Properties>
</file>