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cvfs01\稼動データ\2014\D140128_環境省／Ｈ２６ＪＣＭミャンマー国パーム園バイオマス活用\90_成果品\60 最終報告書\"/>
    </mc:Choice>
  </mc:AlternateContent>
  <bookViews>
    <workbookView xWindow="-15" yWindow="0" windowWidth="19260" windowHeight="6045" tabRatio="587"/>
  </bookViews>
  <sheets>
    <sheet name="PMS(input)" sheetId="30" r:id="rId1"/>
    <sheet name="PMS(calc_process)" sheetId="39" r:id="rId2"/>
  </sheets>
  <definedNames>
    <definedName name="_xlnm.Print_Area" localSheetId="1">'PMS(calc_process)'!$A$1:$J$123</definedName>
    <definedName name="_xlnm.Print_Area" localSheetId="0">'PMS(input)'!$A$1:$K$32</definedName>
  </definedNames>
  <calcPr calcId="152511"/>
</workbook>
</file>

<file path=xl/calcChain.xml><?xml version="1.0" encoding="utf-8"?>
<calcChain xmlns="http://schemas.openxmlformats.org/spreadsheetml/2006/main">
  <c r="E7" i="30" l="1"/>
  <c r="E14" i="30"/>
  <c r="E12" i="30"/>
  <c r="E11" i="30"/>
  <c r="E10" i="30"/>
  <c r="H65" i="39" l="1"/>
  <c r="H39" i="39"/>
  <c r="H71" i="39"/>
  <c r="H68" i="39"/>
  <c r="H37" i="39"/>
  <c r="H16" i="39"/>
  <c r="H76" i="39" l="1"/>
  <c r="H77" i="39"/>
  <c r="H80" i="39"/>
  <c r="H82" i="39"/>
  <c r="H87" i="39"/>
  <c r="H85" i="39"/>
  <c r="H83" i="39" s="1"/>
  <c r="H75" i="39"/>
  <c r="H72" i="39"/>
  <c r="H70" i="39"/>
  <c r="H56" i="39"/>
  <c r="H54" i="39"/>
  <c r="H49" i="39"/>
  <c r="H48" i="39"/>
  <c r="H47" i="39"/>
  <c r="H40" i="39"/>
  <c r="H38" i="39"/>
  <c r="H36" i="39"/>
  <c r="H17" i="39"/>
  <c r="H15" i="39"/>
  <c r="H14" i="39"/>
  <c r="H69" i="39"/>
  <c r="H50" i="39"/>
  <c r="H35" i="39"/>
  <c r="J8" i="39" l="1"/>
  <c r="H78" i="39" l="1"/>
  <c r="H32" i="39"/>
  <c r="H51" i="39"/>
  <c r="H31" i="39" l="1"/>
  <c r="H60" i="39"/>
  <c r="H46" i="39"/>
  <c r="H45" i="39" s="1"/>
  <c r="H23" i="39" l="1"/>
  <c r="E23" i="30"/>
  <c r="E22" i="30"/>
  <c r="E21" i="30"/>
  <c r="E20" i="30"/>
  <c r="E19" i="30"/>
  <c r="H26" i="39"/>
  <c r="E8" i="30" l="1"/>
  <c r="H61" i="39"/>
  <c r="H59" i="39" s="1"/>
  <c r="E13" i="30"/>
  <c r="H53" i="39"/>
  <c r="H52" i="39" s="1"/>
  <c r="H30" i="39" s="1"/>
  <c r="H74" i="39"/>
  <c r="J1" i="39"/>
  <c r="E9" i="30" l="1"/>
  <c r="H73" i="39"/>
  <c r="H58" i="39"/>
  <c r="H10" i="39" s="1"/>
  <c r="B27" i="30" s="1"/>
</calcChain>
</file>

<file path=xl/sharedStrings.xml><?xml version="1.0" encoding="utf-8"?>
<sst xmlns="http://schemas.openxmlformats.org/spreadsheetml/2006/main" count="410" uniqueCount="280">
  <si>
    <t>Value</t>
    <phoneticPr fontId="5"/>
  </si>
  <si>
    <t>Units</t>
    <phoneticPr fontId="5"/>
  </si>
  <si>
    <t>Fuel type</t>
    <phoneticPr fontId="5"/>
  </si>
  <si>
    <t>Parameter</t>
  </si>
  <si>
    <t>[List of Default Values]</t>
    <phoneticPr fontId="5"/>
  </si>
  <si>
    <r>
      <t xml:space="preserve">Table 1: Parameters to be monitored </t>
    </r>
    <r>
      <rPr>
        <b/>
        <i/>
        <sz val="14"/>
        <color indexed="8"/>
        <rFont val="Arial"/>
        <family val="2"/>
      </rPr>
      <t>ex post</t>
    </r>
    <phoneticPr fontId="5"/>
  </si>
  <si>
    <r>
      <t xml:space="preserve">Table3: </t>
    </r>
    <r>
      <rPr>
        <b/>
        <i/>
        <sz val="14"/>
        <color indexed="8"/>
        <rFont val="Arial"/>
        <family val="2"/>
      </rPr>
      <t>Ex-ante</t>
    </r>
    <r>
      <rPr>
        <b/>
        <sz val="14"/>
        <color indexed="8"/>
        <rFont val="Arial"/>
        <family val="2"/>
      </rPr>
      <t xml:space="preserve"> estimation of CO</t>
    </r>
    <r>
      <rPr>
        <b/>
        <vertAlign val="subscript"/>
        <sz val="14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 xml:space="preserve"> emission reductions</t>
    </r>
    <phoneticPr fontId="5"/>
  </si>
  <si>
    <t>[Monitoring option]</t>
    <phoneticPr fontId="5"/>
  </si>
  <si>
    <t>(a)</t>
    <phoneticPr fontId="5"/>
  </si>
  <si>
    <t>(b)</t>
    <phoneticPr fontId="5"/>
  </si>
  <si>
    <t>(c)</t>
    <phoneticPr fontId="5"/>
  </si>
  <si>
    <t>(d)</t>
    <phoneticPr fontId="5"/>
  </si>
  <si>
    <t>(e)</t>
    <phoneticPr fontId="5"/>
  </si>
  <si>
    <t>(f)</t>
    <phoneticPr fontId="5"/>
  </si>
  <si>
    <t>(g)</t>
    <phoneticPr fontId="5"/>
  </si>
  <si>
    <t>(h)</t>
    <phoneticPr fontId="5"/>
  </si>
  <si>
    <t>(i)</t>
    <phoneticPr fontId="5"/>
  </si>
  <si>
    <t>(j)</t>
    <phoneticPr fontId="5"/>
  </si>
  <si>
    <t>Monitoring point No.</t>
    <phoneticPr fontId="5"/>
  </si>
  <si>
    <t>Parameters</t>
    <phoneticPr fontId="5"/>
  </si>
  <si>
    <t>Description of data</t>
    <phoneticPr fontId="5"/>
  </si>
  <si>
    <t>Estimated Values</t>
    <phoneticPr fontId="5"/>
  </si>
  <si>
    <t>Units</t>
    <phoneticPr fontId="5"/>
  </si>
  <si>
    <t>Monitoring option</t>
    <phoneticPr fontId="5"/>
  </si>
  <si>
    <t>Source of data</t>
    <phoneticPr fontId="5"/>
  </si>
  <si>
    <t>Measurement methods and procedures</t>
    <phoneticPr fontId="5"/>
  </si>
  <si>
    <t>Monitoring frequency</t>
    <phoneticPr fontId="5"/>
  </si>
  <si>
    <t>Other comments</t>
    <phoneticPr fontId="5"/>
  </si>
  <si>
    <t>Option B</t>
    <phoneticPr fontId="5"/>
  </si>
  <si>
    <t>Option A</t>
    <phoneticPr fontId="5"/>
  </si>
  <si>
    <t>Based on public data which is measured by entities other than the project participants (Data used: publicly recognized data such as statistical data and specifications)</t>
    <phoneticPr fontId="5"/>
  </si>
  <si>
    <t>Based on the amount of transaction which is measured directly using measuring equipments (Data used: commercial evidence such as invoices)</t>
    <phoneticPr fontId="5"/>
  </si>
  <si>
    <t>Option C</t>
    <phoneticPr fontId="5"/>
  </si>
  <si>
    <t>Based on the actual measurement using measuring equipments (Data used: measured values)</t>
    <phoneticPr fontId="5"/>
  </si>
  <si>
    <r>
      <t>CO</t>
    </r>
    <r>
      <rPr>
        <b/>
        <vertAlign val="subscript"/>
        <sz val="14"/>
        <color indexed="9"/>
        <rFont val="Arial"/>
        <family val="2"/>
      </rPr>
      <t>2</t>
    </r>
    <r>
      <rPr>
        <b/>
        <sz val="14"/>
        <color indexed="9"/>
        <rFont val="Arial"/>
        <family val="2"/>
      </rPr>
      <t xml:space="preserve"> emission reductions</t>
    </r>
    <phoneticPr fontId="5"/>
  </si>
  <si>
    <r>
      <t>tCO</t>
    </r>
    <r>
      <rPr>
        <vertAlign val="sub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>/y</t>
    </r>
    <phoneticPr fontId="5"/>
  </si>
  <si>
    <t>JCM_MN_F_PMS_ver01.0</t>
    <phoneticPr fontId="5"/>
  </si>
  <si>
    <t xml:space="preserve">[Attachment to Proposed Methodology Form]  </t>
    <phoneticPr fontId="5"/>
  </si>
  <si>
    <r>
      <t xml:space="preserve">JCM Proposed Methodology Spreadsheet Form (input sheet) </t>
    </r>
    <r>
      <rPr>
        <b/>
        <sz val="12"/>
        <color indexed="9"/>
        <rFont val="Arial"/>
        <family val="2"/>
      </rPr>
      <t xml:space="preserve">[Attachment to Proposed Methodology Form]  </t>
    </r>
    <phoneticPr fontId="5"/>
  </si>
  <si>
    <t>JCM Proposed Methodology Spreadsheet Form (Calculation Process Sheet)</t>
    <phoneticPr fontId="5"/>
  </si>
  <si>
    <r>
      <t xml:space="preserve">Table 2: Project-specific parameters to be fixed </t>
    </r>
    <r>
      <rPr>
        <b/>
        <i/>
        <sz val="14"/>
        <color indexed="8"/>
        <rFont val="Arial"/>
        <family val="2"/>
      </rPr>
      <t>ex ante</t>
    </r>
    <phoneticPr fontId="5"/>
  </si>
  <si>
    <t>Model correction factor</t>
  </si>
  <si>
    <t>C</t>
    <phoneticPr fontId="5"/>
  </si>
  <si>
    <t>monitored data</t>
    <phoneticPr fontId="5"/>
  </si>
  <si>
    <t>Project emissions during the period of year y</t>
    <phoneticPr fontId="5"/>
  </si>
  <si>
    <t>Emission reductions</t>
    <phoneticPr fontId="5"/>
  </si>
  <si>
    <t>Reference emissions in year y</t>
    <phoneticPr fontId="5"/>
  </si>
  <si>
    <t xml:space="preserve">Volume of wastewater treated in year y </t>
    <phoneticPr fontId="5"/>
  </si>
  <si>
    <t>The amount of COD removed in the wastewater treatment system i in year y</t>
    <phoneticPr fontId="5"/>
  </si>
  <si>
    <t>MWh</t>
    <phoneticPr fontId="5"/>
  </si>
  <si>
    <t>Methane producing capacity of the wastewater</t>
    <phoneticPr fontId="5"/>
  </si>
  <si>
    <t>Global warming potential of methane</t>
    <phoneticPr fontId="5"/>
  </si>
  <si>
    <t>Volume of the wastewater in the reference scenario</t>
    <phoneticPr fontId="5"/>
  </si>
  <si>
    <t>measurement by project participant</t>
    <phoneticPr fontId="5"/>
  </si>
  <si>
    <t>Monthly</t>
    <phoneticPr fontId="5"/>
  </si>
  <si>
    <t>Concentration of COD in POME flows out from the treatment system in the reference scenario</t>
    <phoneticPr fontId="26"/>
  </si>
  <si>
    <t>Amount of POME in the reference scenario</t>
    <phoneticPr fontId="26"/>
  </si>
  <si>
    <t>Amount of FFB used in the reference scenario</t>
    <phoneticPr fontId="26"/>
  </si>
  <si>
    <r>
      <t>Q</t>
    </r>
    <r>
      <rPr>
        <i/>
        <sz val="7"/>
        <rFont val="Arial"/>
        <family val="2"/>
      </rPr>
      <t>y</t>
    </r>
  </si>
  <si>
    <t>Concentration of COD in POME discharged into a river, lake or sea in year y</t>
    <phoneticPr fontId="5"/>
  </si>
  <si>
    <t>Concentration of COD in the wastewater flows out from the system i in the reference scenario</t>
    <phoneticPr fontId="5"/>
  </si>
  <si>
    <t>Amount of FFB in the reference scenario</t>
    <phoneticPr fontId="5"/>
  </si>
  <si>
    <t>Concentration of COD in POME discharged into a river, lake or sea in the reference scenario</t>
    <phoneticPr fontId="5"/>
  </si>
  <si>
    <t>Concentration of COD in POME discharged into sea, river or lake in year y</t>
    <phoneticPr fontId="26"/>
  </si>
  <si>
    <t>Electricity</t>
    <phoneticPr fontId="26"/>
  </si>
  <si>
    <t>Fosil fuel</t>
    <phoneticPr fontId="26"/>
  </si>
  <si>
    <t>MWh</t>
    <phoneticPr fontId="26"/>
  </si>
  <si>
    <t>Concentration of COD in POME discharged into sea, river or lake in the reference scenario</t>
    <phoneticPr fontId="26"/>
  </si>
  <si>
    <r>
      <t>m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/y</t>
    </r>
    <phoneticPr fontId="5"/>
  </si>
  <si>
    <t>mt/y</t>
    <phoneticPr fontId="5"/>
  </si>
  <si>
    <r>
      <t>COD</t>
    </r>
    <r>
      <rPr>
        <i/>
        <vertAlign val="subscript"/>
        <sz val="14"/>
        <rFont val="Arial"/>
        <family val="2"/>
      </rPr>
      <t>inflow,i,RS</t>
    </r>
    <phoneticPr fontId="5"/>
  </si>
  <si>
    <r>
      <t>COD</t>
    </r>
    <r>
      <rPr>
        <i/>
        <vertAlign val="subscript"/>
        <sz val="14"/>
        <rFont val="Arial"/>
        <family val="2"/>
      </rPr>
      <t>outflow,i,RS</t>
    </r>
    <phoneticPr fontId="5"/>
  </si>
  <si>
    <r>
      <t>Q</t>
    </r>
    <r>
      <rPr>
        <i/>
        <vertAlign val="subscript"/>
        <sz val="14"/>
        <rFont val="Arial"/>
        <family val="2"/>
      </rPr>
      <t>RS</t>
    </r>
    <phoneticPr fontId="5"/>
  </si>
  <si>
    <r>
      <t>P</t>
    </r>
    <r>
      <rPr>
        <i/>
        <vertAlign val="subscript"/>
        <sz val="14"/>
        <rFont val="Arial"/>
        <family val="2"/>
      </rPr>
      <t>RS</t>
    </r>
    <phoneticPr fontId="5"/>
  </si>
  <si>
    <r>
      <t>COD</t>
    </r>
    <r>
      <rPr>
        <i/>
        <vertAlign val="subscript"/>
        <sz val="14"/>
        <rFont val="Arial"/>
        <family val="2"/>
      </rPr>
      <t>discharge,RS</t>
    </r>
    <phoneticPr fontId="5"/>
  </si>
  <si>
    <r>
      <t>COD</t>
    </r>
    <r>
      <rPr>
        <i/>
        <vertAlign val="subscript"/>
        <sz val="14"/>
        <rFont val="Arial"/>
        <family val="2"/>
      </rPr>
      <t>discharge,measure</t>
    </r>
    <phoneticPr fontId="5"/>
  </si>
  <si>
    <t>mt</t>
    <phoneticPr fontId="26"/>
  </si>
  <si>
    <t>Amount of FFB used in the year y</t>
    <phoneticPr fontId="26"/>
  </si>
  <si>
    <t>MWh</t>
    <phoneticPr fontId="26"/>
  </si>
  <si>
    <t>Amount of electricity consumed in year y</t>
    <phoneticPr fontId="26"/>
  </si>
  <si>
    <t>Amount of fosil fuel consumed in year y</t>
    <phoneticPr fontId="26"/>
  </si>
  <si>
    <t>TJ</t>
    <phoneticPr fontId="26"/>
  </si>
  <si>
    <t>mg/L</t>
    <phoneticPr fontId="26"/>
  </si>
  <si>
    <t>mg/L</t>
    <phoneticPr fontId="5"/>
  </si>
  <si>
    <t>mt</t>
    <phoneticPr fontId="26"/>
  </si>
  <si>
    <t>Model correction factor to account for model uncertainties</t>
    <phoneticPr fontId="26"/>
  </si>
  <si>
    <t>N/A</t>
    <phoneticPr fontId="26"/>
  </si>
  <si>
    <t>Model correction factor to account for model</t>
    <phoneticPr fontId="26"/>
  </si>
  <si>
    <t>Model correction factor</t>
    <phoneticPr fontId="26"/>
  </si>
  <si>
    <t>Global Warming Potential of methane</t>
    <phoneticPr fontId="26"/>
  </si>
  <si>
    <t>Amount of effluent treated in the system in year y</t>
    <phoneticPr fontId="5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</si>
  <si>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e/y</t>
    </r>
    <phoneticPr fontId="5"/>
  </si>
  <si>
    <r>
      <t>ER</t>
    </r>
    <r>
      <rPr>
        <i/>
        <vertAlign val="subscript"/>
        <sz val="11"/>
        <color indexed="8"/>
        <rFont val="Arial"/>
        <family val="2"/>
      </rPr>
      <t>y</t>
    </r>
    <phoneticPr fontId="5"/>
  </si>
  <si>
    <r>
      <t>COD</t>
    </r>
    <r>
      <rPr>
        <i/>
        <vertAlign val="subscript"/>
        <sz val="11"/>
        <color indexed="8"/>
        <rFont val="Arial"/>
        <family val="2"/>
      </rPr>
      <t>inflow,i,RS</t>
    </r>
    <phoneticPr fontId="26"/>
  </si>
  <si>
    <r>
      <t>COD</t>
    </r>
    <r>
      <rPr>
        <i/>
        <vertAlign val="subscript"/>
        <sz val="11"/>
        <color indexed="8"/>
        <rFont val="Arial"/>
        <family val="2"/>
      </rPr>
      <t>outflow,i,RS</t>
    </r>
    <phoneticPr fontId="26"/>
  </si>
  <si>
    <r>
      <t>m</t>
    </r>
    <r>
      <rPr>
        <vertAlign val="superscript"/>
        <sz val="11"/>
        <rFont val="Arial"/>
        <family val="2"/>
      </rPr>
      <t>3</t>
    </r>
    <phoneticPr fontId="26"/>
  </si>
  <si>
    <r>
      <t>Q</t>
    </r>
    <r>
      <rPr>
        <i/>
        <vertAlign val="subscript"/>
        <sz val="11"/>
        <color indexed="8"/>
        <rFont val="Arial"/>
        <family val="2"/>
      </rPr>
      <t>y,measure</t>
    </r>
    <phoneticPr fontId="26"/>
  </si>
  <si>
    <r>
      <t>Q</t>
    </r>
    <r>
      <rPr>
        <i/>
        <vertAlign val="subscript"/>
        <sz val="11"/>
        <color indexed="8"/>
        <rFont val="Arial"/>
        <family val="2"/>
      </rPr>
      <t>RS</t>
    </r>
    <phoneticPr fontId="26"/>
  </si>
  <si>
    <r>
      <t>P</t>
    </r>
    <r>
      <rPr>
        <i/>
        <vertAlign val="subscript"/>
        <sz val="11"/>
        <color indexed="8"/>
        <rFont val="Arial"/>
        <family val="2"/>
      </rPr>
      <t>RS</t>
    </r>
    <phoneticPr fontId="26"/>
  </si>
  <si>
    <r>
      <t>P</t>
    </r>
    <r>
      <rPr>
        <i/>
        <vertAlign val="subscript"/>
        <sz val="11"/>
        <color indexed="8"/>
        <rFont val="Arial"/>
        <family val="2"/>
      </rPr>
      <t>y</t>
    </r>
    <phoneticPr fontId="26"/>
  </si>
  <si>
    <r>
      <t>COD</t>
    </r>
    <r>
      <rPr>
        <i/>
        <vertAlign val="subscript"/>
        <sz val="11"/>
        <color indexed="8"/>
        <rFont val="Arial"/>
        <family val="2"/>
      </rPr>
      <t>discharge,RS</t>
    </r>
    <phoneticPr fontId="26"/>
  </si>
  <si>
    <r>
      <t>EG</t>
    </r>
    <r>
      <rPr>
        <i/>
        <vertAlign val="subscript"/>
        <sz val="11"/>
        <color indexed="8"/>
        <rFont val="Arial"/>
        <family val="2"/>
      </rPr>
      <t>net,electricity,PJ,y</t>
    </r>
    <phoneticPr fontId="26"/>
  </si>
  <si>
    <r>
      <t>EG</t>
    </r>
    <r>
      <rPr>
        <i/>
        <vertAlign val="subscript"/>
        <sz val="11"/>
        <color indexed="8"/>
        <rFont val="Arial"/>
        <family val="2"/>
      </rPr>
      <t>net,thermal,PJ,y</t>
    </r>
    <phoneticPr fontId="26"/>
  </si>
  <si>
    <r>
      <t>COD</t>
    </r>
    <r>
      <rPr>
        <i/>
        <vertAlign val="subscript"/>
        <sz val="11"/>
        <color indexed="8"/>
        <rFont val="Arial"/>
        <family val="2"/>
      </rPr>
      <t>inflow,i,measure</t>
    </r>
    <phoneticPr fontId="26"/>
  </si>
  <si>
    <r>
      <t>COD</t>
    </r>
    <r>
      <rPr>
        <i/>
        <vertAlign val="subscript"/>
        <sz val="11"/>
        <color indexed="8"/>
        <rFont val="Arial"/>
        <family val="2"/>
      </rPr>
      <t>inflow,i,PJ,dsign</t>
    </r>
    <phoneticPr fontId="26"/>
  </si>
  <si>
    <r>
      <t>COD</t>
    </r>
    <r>
      <rPr>
        <i/>
        <vertAlign val="subscript"/>
        <sz val="11"/>
        <color indexed="8"/>
        <rFont val="Arial"/>
        <family val="2"/>
      </rPr>
      <t>discharge,measure</t>
    </r>
    <phoneticPr fontId="26"/>
  </si>
  <si>
    <r>
      <t>RE</t>
    </r>
    <r>
      <rPr>
        <i/>
        <vertAlign val="subscript"/>
        <sz val="11"/>
        <color indexed="8"/>
        <rFont val="Arial"/>
        <family val="2"/>
      </rPr>
      <t>y</t>
    </r>
    <phoneticPr fontId="5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</si>
  <si>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e</t>
    </r>
    <phoneticPr fontId="5"/>
  </si>
  <si>
    <r>
      <t>RE</t>
    </r>
    <r>
      <rPr>
        <i/>
        <vertAlign val="subscript"/>
        <sz val="11"/>
        <color indexed="8"/>
        <rFont val="Arial"/>
        <family val="2"/>
      </rPr>
      <t>treatment,y</t>
    </r>
    <phoneticPr fontId="5"/>
  </si>
  <si>
    <r>
      <t>m</t>
    </r>
    <r>
      <rPr>
        <vertAlign val="superscript"/>
        <sz val="11"/>
        <color indexed="8"/>
        <rFont val="Arial"/>
        <family val="2"/>
      </rPr>
      <t>3</t>
    </r>
    <phoneticPr fontId="26"/>
  </si>
  <si>
    <r>
      <t>COD</t>
    </r>
    <r>
      <rPr>
        <i/>
        <vertAlign val="subscript"/>
        <sz val="11"/>
        <color indexed="8"/>
        <rFont val="Arial"/>
        <family val="2"/>
      </rPr>
      <t>inflow,i,RS</t>
    </r>
    <phoneticPr fontId="26"/>
  </si>
  <si>
    <r>
      <t>COD</t>
    </r>
    <r>
      <rPr>
        <i/>
        <vertAlign val="subscript"/>
        <sz val="11"/>
        <color indexed="8"/>
        <rFont val="Arial"/>
        <family val="2"/>
      </rPr>
      <t>outflow,i,RS</t>
    </r>
    <phoneticPr fontId="26"/>
  </si>
  <si>
    <r>
      <t>MCF</t>
    </r>
    <r>
      <rPr>
        <i/>
        <vertAlign val="subscript"/>
        <sz val="11"/>
        <color indexed="8"/>
        <rFont val="Arial"/>
        <family val="2"/>
      </rPr>
      <t>treatment,RS,i</t>
    </r>
    <phoneticPr fontId="26"/>
  </si>
  <si>
    <r>
      <t>B</t>
    </r>
    <r>
      <rPr>
        <i/>
        <vertAlign val="subscript"/>
        <sz val="11"/>
        <color indexed="8"/>
        <rFont val="Arial"/>
        <family val="2"/>
      </rPr>
      <t>o,ww</t>
    </r>
    <phoneticPr fontId="26"/>
  </si>
  <si>
    <r>
      <t>UF</t>
    </r>
    <r>
      <rPr>
        <i/>
        <vertAlign val="subscript"/>
        <sz val="11"/>
        <color indexed="8"/>
        <rFont val="Arial"/>
        <family val="2"/>
      </rPr>
      <t>RS</t>
    </r>
    <phoneticPr fontId="26"/>
  </si>
  <si>
    <r>
      <t>GWP</t>
    </r>
    <r>
      <rPr>
        <i/>
        <vertAlign val="subscript"/>
        <sz val="11"/>
        <color indexed="8"/>
        <rFont val="Arial"/>
        <family val="2"/>
      </rPr>
      <t>CH4</t>
    </r>
    <phoneticPr fontId="26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</si>
  <si>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e</t>
    </r>
    <phoneticPr fontId="5"/>
  </si>
  <si>
    <r>
      <t>RE</t>
    </r>
    <r>
      <rPr>
        <i/>
        <vertAlign val="subscript"/>
        <sz val="11"/>
        <color indexed="8"/>
        <rFont val="Arial"/>
        <family val="2"/>
      </rPr>
      <t>discharge,y</t>
    </r>
    <phoneticPr fontId="5"/>
  </si>
  <si>
    <r>
      <t>m</t>
    </r>
    <r>
      <rPr>
        <vertAlign val="superscript"/>
        <sz val="11"/>
        <color indexed="8"/>
        <rFont val="Arial"/>
        <family val="2"/>
      </rPr>
      <t>3</t>
    </r>
    <phoneticPr fontId="26"/>
  </si>
  <si>
    <r>
      <t>COD</t>
    </r>
    <r>
      <rPr>
        <i/>
        <vertAlign val="subscript"/>
        <sz val="11"/>
        <color indexed="8"/>
        <rFont val="Arial"/>
        <family val="2"/>
      </rPr>
      <t>discharge,RS</t>
    </r>
    <phoneticPr fontId="26"/>
  </si>
  <si>
    <r>
      <t>MCF</t>
    </r>
    <r>
      <rPr>
        <i/>
        <vertAlign val="subscript"/>
        <sz val="11"/>
        <color indexed="8"/>
        <rFont val="Arial"/>
        <family val="2"/>
      </rPr>
      <t>discharge,RS</t>
    </r>
    <phoneticPr fontId="26"/>
  </si>
  <si>
    <r>
      <t>RE</t>
    </r>
    <r>
      <rPr>
        <i/>
        <vertAlign val="subscript"/>
        <sz val="11"/>
        <color indexed="8"/>
        <rFont val="Arial"/>
        <family val="2"/>
      </rPr>
      <t xml:space="preserve">power </t>
    </r>
    <phoneticPr fontId="5"/>
  </si>
  <si>
    <r>
      <t>EG</t>
    </r>
    <r>
      <rPr>
        <i/>
        <sz val="7"/>
        <color rgb="FF000000"/>
        <rFont val="Arial"/>
        <family val="2"/>
      </rPr>
      <t>net,electricity,PJ,y</t>
    </r>
    <phoneticPr fontId="26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</si>
  <si>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e/y</t>
    </r>
    <phoneticPr fontId="5"/>
  </si>
  <si>
    <r>
      <t>PE</t>
    </r>
    <r>
      <rPr>
        <i/>
        <vertAlign val="subscript"/>
        <sz val="11"/>
        <color indexed="8"/>
        <rFont val="Arial"/>
        <family val="2"/>
      </rPr>
      <t>y</t>
    </r>
    <phoneticPr fontId="5"/>
  </si>
  <si>
    <r>
      <t>(P1) Project 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emissions from effluent treatment system without biogas plant, affected by the project activity</t>
    </r>
    <phoneticPr fontId="5"/>
  </si>
  <si>
    <r>
      <t>PE</t>
    </r>
    <r>
      <rPr>
        <i/>
        <vertAlign val="subscript"/>
        <sz val="11"/>
        <color indexed="8"/>
        <rFont val="Arial"/>
        <family val="2"/>
      </rPr>
      <t>treatment,y</t>
    </r>
    <phoneticPr fontId="5"/>
  </si>
  <si>
    <r>
      <rPr>
        <sz val="11"/>
        <color indexed="8"/>
        <rFont val="Arial Unicode MS"/>
        <family val="3"/>
        <charset val="128"/>
      </rPr>
      <t>㎥</t>
    </r>
    <phoneticPr fontId="5"/>
  </si>
  <si>
    <r>
      <t>Q</t>
    </r>
    <r>
      <rPr>
        <i/>
        <vertAlign val="subscript"/>
        <sz val="11"/>
        <color indexed="8"/>
        <rFont val="Arial"/>
        <family val="2"/>
      </rPr>
      <t>y</t>
    </r>
    <phoneticPr fontId="5"/>
  </si>
  <si>
    <r>
      <t>ΔCOD</t>
    </r>
    <r>
      <rPr>
        <i/>
        <vertAlign val="subscript"/>
        <sz val="11"/>
        <color indexed="8"/>
        <rFont val="Arial"/>
        <family val="2"/>
      </rPr>
      <t>i,y</t>
    </r>
    <phoneticPr fontId="5"/>
  </si>
  <si>
    <r>
      <t>MCF</t>
    </r>
    <r>
      <rPr>
        <i/>
        <vertAlign val="subscript"/>
        <sz val="11"/>
        <color indexed="8"/>
        <rFont val="Arial"/>
        <family val="2"/>
      </rPr>
      <t>treatment,PJ,i</t>
    </r>
    <phoneticPr fontId="26"/>
  </si>
  <si>
    <r>
      <t>UF</t>
    </r>
    <r>
      <rPr>
        <i/>
        <vertAlign val="subscript"/>
        <sz val="11"/>
        <color indexed="8"/>
        <rFont val="Arial"/>
        <family val="2"/>
      </rPr>
      <t>PJ</t>
    </r>
    <phoneticPr fontId="26"/>
  </si>
  <si>
    <r>
      <t>(P2) Project 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emissions from effluent discharged into sea, river or lake</t>
    </r>
    <phoneticPr fontId="5"/>
  </si>
  <si>
    <r>
      <t>PE</t>
    </r>
    <r>
      <rPr>
        <i/>
        <vertAlign val="subscript"/>
        <sz val="11"/>
        <color indexed="8"/>
        <rFont val="Arial"/>
        <family val="2"/>
      </rPr>
      <t>discharge,y</t>
    </r>
    <phoneticPr fontId="5"/>
  </si>
  <si>
    <r>
      <t>Q</t>
    </r>
    <r>
      <rPr>
        <i/>
        <vertAlign val="subscript"/>
        <sz val="11"/>
        <color indexed="8"/>
        <rFont val="Arial"/>
        <family val="2"/>
      </rPr>
      <t>ww,y</t>
    </r>
    <phoneticPr fontId="5"/>
  </si>
  <si>
    <r>
      <t>MCF</t>
    </r>
    <r>
      <rPr>
        <i/>
        <vertAlign val="subscript"/>
        <sz val="11"/>
        <color theme="1"/>
        <rFont val="Arial"/>
        <family val="2"/>
      </rPr>
      <t>discharge,PJ</t>
    </r>
  </si>
  <si>
    <r>
      <t>(P3) 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emissions from electricity and fuel used by the project facilities</t>
    </r>
    <phoneticPr fontId="5"/>
  </si>
  <si>
    <r>
      <t>PE</t>
    </r>
    <r>
      <rPr>
        <i/>
        <vertAlign val="subscript"/>
        <sz val="11"/>
        <color indexed="8"/>
        <rFont val="Arial"/>
        <family val="2"/>
      </rPr>
      <t xml:space="preserve">power,y </t>
    </r>
    <phoneticPr fontId="5"/>
  </si>
  <si>
    <r>
      <t>EG</t>
    </r>
    <r>
      <rPr>
        <i/>
        <vertAlign val="subscript"/>
        <sz val="11"/>
        <color theme="1"/>
        <rFont val="Arial"/>
        <family val="2"/>
      </rPr>
      <t>FF,PJ,y</t>
    </r>
    <phoneticPr fontId="5"/>
  </si>
  <si>
    <r>
      <t>B</t>
    </r>
    <r>
      <rPr>
        <i/>
        <vertAlign val="subscript"/>
        <sz val="11"/>
        <rFont val="Arial"/>
        <family val="2"/>
      </rPr>
      <t>o,ww</t>
    </r>
    <phoneticPr fontId="5"/>
  </si>
  <si>
    <r>
      <t>t-CH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>/t-COD</t>
    </r>
    <phoneticPr fontId="5"/>
  </si>
  <si>
    <r>
      <t>UF</t>
    </r>
    <r>
      <rPr>
        <i/>
        <vertAlign val="subscript"/>
        <sz val="11"/>
        <rFont val="Arial"/>
        <family val="2"/>
      </rPr>
      <t>RS</t>
    </r>
    <phoneticPr fontId="5"/>
  </si>
  <si>
    <r>
      <t>GWP</t>
    </r>
    <r>
      <rPr>
        <i/>
        <vertAlign val="subscript"/>
        <sz val="11"/>
        <rFont val="Arial"/>
        <family val="2"/>
      </rPr>
      <t>CH4</t>
    </r>
    <phoneticPr fontId="5"/>
  </si>
  <si>
    <r>
      <t>ƒ</t>
    </r>
    <r>
      <rPr>
        <i/>
        <vertAlign val="subscript"/>
        <sz val="11"/>
        <rFont val="Arial"/>
        <family val="2"/>
      </rPr>
      <t>Q</t>
    </r>
    <phoneticPr fontId="5"/>
  </si>
  <si>
    <r>
      <t>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emissions factor of electricity</t>
    </r>
    <phoneticPr fontId="5"/>
  </si>
  <si>
    <r>
      <t>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emissions factor of fossil fuel (diesel)</t>
    </r>
    <phoneticPr fontId="5"/>
  </si>
  <si>
    <r>
      <t>UF</t>
    </r>
    <r>
      <rPr>
        <i/>
        <vertAlign val="subscript"/>
        <sz val="11"/>
        <rFont val="Arial"/>
        <family val="2"/>
      </rPr>
      <t>PJ</t>
    </r>
    <phoneticPr fontId="5"/>
  </si>
  <si>
    <r>
      <t>ƒ</t>
    </r>
    <r>
      <rPr>
        <i/>
        <vertAlign val="subscript"/>
        <sz val="11"/>
        <rFont val="Arial"/>
        <family val="2"/>
      </rPr>
      <t>COD</t>
    </r>
    <phoneticPr fontId="5"/>
  </si>
  <si>
    <t>Methane correction factor</t>
    <phoneticPr fontId="26"/>
  </si>
  <si>
    <t xml:space="preserve">   Discharged into the sea, river and lake</t>
    <phoneticPr fontId="5"/>
  </si>
  <si>
    <t xml:space="preserve">   Treated in a well-managed aerobic situation</t>
    <phoneticPr fontId="5"/>
  </si>
  <si>
    <t xml:space="preserve">   Treated in a unwell-managed aerobic situation</t>
    <phoneticPr fontId="5"/>
  </si>
  <si>
    <t xml:space="preserve">   Anaerobic reactor, which does not collect methane</t>
    <phoneticPr fontId="5"/>
  </si>
  <si>
    <t xml:space="preserve">   Anaerobic shallow lagoon (Depth less than 2 metres)</t>
    <phoneticPr fontId="5"/>
  </si>
  <si>
    <t xml:space="preserve">   Anaerobic deep lagoon (Depth more than 2 metres)</t>
    <phoneticPr fontId="5"/>
  </si>
  <si>
    <t xml:space="preserve">   Latrine tank</t>
    <phoneticPr fontId="5"/>
  </si>
  <si>
    <t>Amount of POME measured, or estimated</t>
    <phoneticPr fontId="26"/>
  </si>
  <si>
    <t>Concentration of COD in POME flows in to the treatment system in the year y</t>
    <phoneticPr fontId="26"/>
  </si>
  <si>
    <t>Designed value of concentration of COD in POME flows in to the treatment system in the year y</t>
    <phoneticPr fontId="26"/>
  </si>
  <si>
    <t>Model correction factor</t>
    <phoneticPr fontId="26"/>
  </si>
  <si>
    <t>Concentration of COD in the wastewater flows in to the system i in the reference scenario</t>
    <phoneticPr fontId="26"/>
  </si>
  <si>
    <t>Concentration of COD in the wastewater flows out from the system i in the reference scenario</t>
    <phoneticPr fontId="26"/>
  </si>
  <si>
    <t>mg/L</t>
    <phoneticPr fontId="26"/>
  </si>
  <si>
    <t>N/A</t>
  </si>
  <si>
    <t>N/A</t>
    <phoneticPr fontId="26"/>
  </si>
  <si>
    <t>Reference emissions in year y</t>
    <phoneticPr fontId="26"/>
  </si>
  <si>
    <t>Concentration of COD discharged into sea, river or lake in the reference scenario</t>
    <phoneticPr fontId="26"/>
  </si>
  <si>
    <t>Electricity consumed by the activity in year y</t>
    <phoneticPr fontId="26"/>
  </si>
  <si>
    <t>Calorific value of fossil fuel in year y</t>
    <phoneticPr fontId="26"/>
  </si>
  <si>
    <t>TJ</t>
    <phoneticPr fontId="26"/>
  </si>
  <si>
    <t>mg/L</t>
    <phoneticPr fontId="26"/>
  </si>
  <si>
    <r>
      <t>t-CH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>/t–COD</t>
    </r>
    <phoneticPr fontId="26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</si>
  <si>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e</t>
    </r>
    <phoneticPr fontId="5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</si>
  <si>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e/MWh</t>
    </r>
    <phoneticPr fontId="26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</si>
  <si>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/TJ</t>
    </r>
    <phoneticPr fontId="26"/>
  </si>
  <si>
    <r>
      <t>EF</t>
    </r>
    <r>
      <rPr>
        <i/>
        <vertAlign val="subscript"/>
        <sz val="10.5"/>
        <color rgb="FF000000"/>
        <rFont val="Arial"/>
        <family val="2"/>
      </rPr>
      <t>electricity</t>
    </r>
    <phoneticPr fontId="26"/>
  </si>
  <si>
    <r>
      <t>EG</t>
    </r>
    <r>
      <rPr>
        <i/>
        <vertAlign val="subscript"/>
        <sz val="11"/>
        <color indexed="8"/>
        <rFont val="Arial"/>
        <family val="2"/>
      </rPr>
      <t>net,thermal,PJ,y</t>
    </r>
    <phoneticPr fontId="26"/>
  </si>
  <si>
    <r>
      <t>EF</t>
    </r>
    <r>
      <rPr>
        <i/>
        <vertAlign val="subscript"/>
        <sz val="11"/>
        <color indexed="8"/>
        <rFont val="Arial"/>
        <family val="2"/>
      </rPr>
      <t>FF,RS</t>
    </r>
    <phoneticPr fontId="26"/>
  </si>
  <si>
    <t>Model correction factor to account for model uncertainties</t>
    <phoneticPr fontId="26"/>
  </si>
  <si>
    <t>Fossil fuel</t>
    <phoneticPr fontId="26"/>
  </si>
  <si>
    <t>MCF</t>
    <phoneticPr fontId="5"/>
  </si>
  <si>
    <t>EF</t>
    <phoneticPr fontId="5"/>
  </si>
  <si>
    <r>
      <t>Global Warming Potential for CH</t>
    </r>
    <r>
      <rPr>
        <vertAlign val="subscript"/>
        <sz val="11"/>
        <rFont val="Arial"/>
        <family val="2"/>
      </rPr>
      <t>4</t>
    </r>
    <phoneticPr fontId="26"/>
  </si>
  <si>
    <r>
      <t>Global Warming Potential for CH</t>
    </r>
    <r>
      <rPr>
        <vertAlign val="subscript"/>
        <sz val="11"/>
        <color indexed="8"/>
        <rFont val="Arial"/>
        <family val="2"/>
      </rPr>
      <t>4</t>
    </r>
    <phoneticPr fontId="26"/>
  </si>
  <si>
    <r>
      <t>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correction factor for discharged effluent in the reference scenario</t>
    </r>
    <phoneticPr fontId="26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</si>
  <si>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emissions factor of electricity</t>
    </r>
    <phoneticPr fontId="26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</si>
  <si>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emissions factor of fossil fuel</t>
    </r>
    <phoneticPr fontId="26"/>
  </si>
  <si>
    <r>
      <t>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correction factor for project wastewater treatment</t>
    </r>
    <phoneticPr fontId="26"/>
  </si>
  <si>
    <r>
      <t>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producing capacity of the wastewater</t>
    </r>
    <phoneticPr fontId="26"/>
  </si>
  <si>
    <r>
      <t>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correction factor based on discharge pathway</t>
    </r>
    <phoneticPr fontId="26"/>
  </si>
  <si>
    <r>
      <t>MCF</t>
    </r>
    <r>
      <rPr>
        <i/>
        <vertAlign val="subscript"/>
        <sz val="11"/>
        <color indexed="8"/>
        <rFont val="Arial"/>
        <family val="2"/>
      </rPr>
      <t>treatment,RS,i</t>
    </r>
    <phoneticPr fontId="26"/>
  </si>
  <si>
    <r>
      <t>B</t>
    </r>
    <r>
      <rPr>
        <i/>
        <vertAlign val="subscript"/>
        <sz val="11"/>
        <color indexed="8"/>
        <rFont val="Arial"/>
        <family val="2"/>
      </rPr>
      <t>o,ww</t>
    </r>
    <phoneticPr fontId="26"/>
  </si>
  <si>
    <r>
      <t>UF</t>
    </r>
    <r>
      <rPr>
        <i/>
        <vertAlign val="subscript"/>
        <sz val="11"/>
        <color indexed="8"/>
        <rFont val="Arial"/>
        <family val="2"/>
      </rPr>
      <t>RS</t>
    </r>
    <phoneticPr fontId="26"/>
  </si>
  <si>
    <r>
      <t>GWP</t>
    </r>
    <r>
      <rPr>
        <i/>
        <vertAlign val="subscript"/>
        <sz val="11"/>
        <color indexed="8"/>
        <rFont val="Arial"/>
        <family val="2"/>
      </rPr>
      <t>CH4</t>
    </r>
    <phoneticPr fontId="26"/>
  </si>
  <si>
    <t>N/A</t>
    <phoneticPr fontId="26"/>
  </si>
  <si>
    <t>Yes</t>
  </si>
  <si>
    <t>2. Calculations for emission reductions</t>
    <phoneticPr fontId="5"/>
  </si>
  <si>
    <t>5. Calculations of the project emissions</t>
    <phoneticPr fontId="5"/>
  </si>
  <si>
    <r>
      <t>CH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 xml:space="preserve"> correction factor for reference wastewater treatment systems i</t>
    </r>
    <phoneticPr fontId="26"/>
  </si>
  <si>
    <r>
      <t>CH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 xml:space="preserve"> producing capacity of the wastewater</t>
    </r>
    <phoneticPr fontId="26"/>
  </si>
  <si>
    <t>Amount of POME measured, or estimated based on the pump capacity  and operation time etc. in year y</t>
    <phoneticPr fontId="26"/>
  </si>
  <si>
    <t>Model correction factor</t>
    <phoneticPr fontId="26"/>
  </si>
  <si>
    <t>Amount of POME per FFB in the reference scenario</t>
    <phoneticPr fontId="26"/>
  </si>
  <si>
    <t>Amount of POME in the reference scenario</t>
    <phoneticPr fontId="26"/>
  </si>
  <si>
    <t>Amount of FFB used in the reference scenario</t>
    <phoneticPr fontId="26"/>
  </si>
  <si>
    <t>mt</t>
    <phoneticPr fontId="26"/>
  </si>
  <si>
    <t>Amount of FFB used in year y</t>
    <phoneticPr fontId="26"/>
  </si>
  <si>
    <r>
      <t>Q</t>
    </r>
    <r>
      <rPr>
        <i/>
        <vertAlign val="subscript"/>
        <sz val="11"/>
        <color indexed="8"/>
        <rFont val="Arial"/>
        <family val="2"/>
      </rPr>
      <t>y,measure</t>
    </r>
    <phoneticPr fontId="26"/>
  </si>
  <si>
    <r>
      <t>ƒ</t>
    </r>
    <r>
      <rPr>
        <i/>
        <vertAlign val="subscript"/>
        <sz val="11"/>
        <color indexed="8"/>
        <rFont val="Arial"/>
        <family val="2"/>
      </rPr>
      <t>Q</t>
    </r>
    <phoneticPr fontId="26"/>
  </si>
  <si>
    <r>
      <t>α</t>
    </r>
    <r>
      <rPr>
        <i/>
        <vertAlign val="subscript"/>
        <sz val="11"/>
        <color indexed="8"/>
        <rFont val="Arial"/>
        <family val="2"/>
      </rPr>
      <t>RS</t>
    </r>
    <phoneticPr fontId="26"/>
  </si>
  <si>
    <r>
      <t>Q</t>
    </r>
    <r>
      <rPr>
        <i/>
        <vertAlign val="subscript"/>
        <sz val="11"/>
        <color indexed="8"/>
        <rFont val="Arial"/>
        <family val="2"/>
      </rPr>
      <t>RS</t>
    </r>
    <phoneticPr fontId="26"/>
  </si>
  <si>
    <r>
      <t>P</t>
    </r>
    <r>
      <rPr>
        <i/>
        <vertAlign val="subscript"/>
        <sz val="11"/>
        <color indexed="8"/>
        <rFont val="Arial"/>
        <family val="2"/>
      </rPr>
      <t>RS</t>
    </r>
    <phoneticPr fontId="26"/>
  </si>
  <si>
    <r>
      <t>P</t>
    </r>
    <r>
      <rPr>
        <i/>
        <vertAlign val="subscript"/>
        <sz val="11"/>
        <color indexed="8"/>
        <rFont val="Arial"/>
        <family val="2"/>
      </rPr>
      <t>y</t>
    </r>
    <phoneticPr fontId="26"/>
  </si>
  <si>
    <t>Concentration of COD in POME flows in to the treatment system in year y</t>
    <phoneticPr fontId="26"/>
  </si>
  <si>
    <t>Concentration of COD in POME flows out from the treatment system in year y</t>
    <phoneticPr fontId="26"/>
  </si>
  <si>
    <t>Designed value of concentration of COD in POME flows in to the treatment system in year y</t>
    <phoneticPr fontId="26"/>
  </si>
  <si>
    <t>COD removal ratio of treatment system i in the reference scenario</t>
    <phoneticPr fontId="26"/>
  </si>
  <si>
    <t xml:space="preserve">Concentration of COD in the wastewater flows in to the system i in the reference scenario </t>
    <phoneticPr fontId="26"/>
  </si>
  <si>
    <t>Concentration of COD in the wastewater flows out from the system i in the reference scenario</t>
    <phoneticPr fontId="26"/>
  </si>
  <si>
    <t>mg/L</t>
    <phoneticPr fontId="26"/>
  </si>
  <si>
    <r>
      <t>COD</t>
    </r>
    <r>
      <rPr>
        <i/>
        <vertAlign val="subscript"/>
        <sz val="11"/>
        <color indexed="8"/>
        <rFont val="Arial"/>
        <family val="2"/>
      </rPr>
      <t>inflow,i,measure</t>
    </r>
    <phoneticPr fontId="26"/>
  </si>
  <si>
    <r>
      <t>COD</t>
    </r>
    <r>
      <rPr>
        <i/>
        <vertAlign val="subscript"/>
        <sz val="11"/>
        <color indexed="8"/>
        <rFont val="Arial"/>
        <family val="2"/>
      </rPr>
      <t>outflow,i,measure</t>
    </r>
    <phoneticPr fontId="26"/>
  </si>
  <si>
    <r>
      <t>COD</t>
    </r>
    <r>
      <rPr>
        <i/>
        <vertAlign val="subscript"/>
        <sz val="11"/>
        <color indexed="8"/>
        <rFont val="Arial"/>
        <family val="2"/>
      </rPr>
      <t>inflow,i,PJ,dsign</t>
    </r>
    <phoneticPr fontId="26"/>
  </si>
  <si>
    <r>
      <t>RR</t>
    </r>
    <r>
      <rPr>
        <i/>
        <vertAlign val="subscript"/>
        <sz val="11"/>
        <color indexed="8"/>
        <rFont val="Arial"/>
        <family val="2"/>
      </rPr>
      <t>i,RS</t>
    </r>
    <phoneticPr fontId="26"/>
  </si>
  <si>
    <r>
      <t>COD</t>
    </r>
    <r>
      <rPr>
        <i/>
        <vertAlign val="subscript"/>
        <sz val="11"/>
        <color indexed="8"/>
        <rFont val="Arial"/>
        <family val="2"/>
      </rPr>
      <t>inflow,i,RS</t>
    </r>
    <phoneticPr fontId="26"/>
  </si>
  <si>
    <r>
      <t>COD</t>
    </r>
    <r>
      <rPr>
        <i/>
        <vertAlign val="subscript"/>
        <sz val="11"/>
        <color indexed="8"/>
        <rFont val="Arial"/>
        <family val="2"/>
      </rPr>
      <t>outflow,i,RS</t>
    </r>
    <phoneticPr fontId="26"/>
  </si>
  <si>
    <r>
      <t>ƒ</t>
    </r>
    <r>
      <rPr>
        <i/>
        <vertAlign val="subscript"/>
        <sz val="11"/>
        <color indexed="8"/>
        <rFont val="Arial"/>
        <family val="2"/>
      </rPr>
      <t>COD</t>
    </r>
    <phoneticPr fontId="26"/>
  </si>
  <si>
    <t>Table for MCF</t>
    <phoneticPr fontId="26"/>
  </si>
  <si>
    <t>ƒCOD</t>
    <phoneticPr fontId="26"/>
  </si>
  <si>
    <t>Concentration of COD, which is measured, in the treated wastewater discharged into sea, river or lake in year y</t>
    <phoneticPr fontId="26"/>
  </si>
  <si>
    <t>Concentration of COD, which is designed, in the treated wastewater discharged into sea, river or lake in year y</t>
    <phoneticPr fontId="26"/>
  </si>
  <si>
    <r>
      <t>COD</t>
    </r>
    <r>
      <rPr>
        <i/>
        <vertAlign val="subscript"/>
        <sz val="11"/>
        <color indexed="8"/>
        <rFont val="Arial"/>
        <family val="2"/>
      </rPr>
      <t>discharge,measure</t>
    </r>
    <phoneticPr fontId="26"/>
  </si>
  <si>
    <r>
      <t>COD</t>
    </r>
    <r>
      <rPr>
        <i/>
        <vertAlign val="subscript"/>
        <sz val="11"/>
        <color indexed="8"/>
        <rFont val="Arial"/>
        <family val="2"/>
      </rPr>
      <t>discharge,PJ,dsign</t>
    </r>
    <phoneticPr fontId="26"/>
  </si>
  <si>
    <r>
      <t>CH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 xml:space="preserve"> correction factor for reference wastewater treatment systems i</t>
    </r>
    <phoneticPr fontId="26"/>
  </si>
  <si>
    <r>
      <t>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producing capacity of the wastewater</t>
    </r>
    <phoneticPr fontId="26"/>
  </si>
  <si>
    <t>Is it possible to measure the amount of POME?</t>
    <phoneticPr fontId="29"/>
  </si>
  <si>
    <t>Is it possible to measure the concentration of COD in the wastewater?</t>
    <phoneticPr fontId="29"/>
  </si>
  <si>
    <t>1. Selecting the situation of the site</t>
    <phoneticPr fontId="5"/>
  </si>
  <si>
    <r>
      <t>t-CH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>/t–COD</t>
    </r>
    <phoneticPr fontId="26"/>
  </si>
  <si>
    <r>
      <t xml:space="preserve">Type of treatment system
</t>
    </r>
    <r>
      <rPr>
        <b/>
        <sz val="9"/>
        <color indexed="9"/>
        <rFont val="Arial"/>
        <family val="2"/>
      </rPr>
      <t>*Refere to the table for MCF below</t>
    </r>
    <phoneticPr fontId="5"/>
  </si>
  <si>
    <r>
      <t>(R1) CH</t>
    </r>
    <r>
      <rPr>
        <b/>
        <vertAlign val="subscript"/>
        <sz val="11"/>
        <color indexed="8"/>
        <rFont val="Arial"/>
        <family val="2"/>
      </rPr>
      <t>4</t>
    </r>
    <r>
      <rPr>
        <b/>
        <sz val="11"/>
        <color indexed="8"/>
        <rFont val="Arial"/>
        <family val="2"/>
      </rPr>
      <t xml:space="preserve"> emissions from wastewater treatment systems in the reference scenario</t>
    </r>
    <phoneticPr fontId="5"/>
  </si>
  <si>
    <r>
      <t>(R2) CH</t>
    </r>
    <r>
      <rPr>
        <b/>
        <vertAlign val="subscript"/>
        <sz val="11"/>
        <color indexed="8"/>
        <rFont val="Arial"/>
        <family val="2"/>
      </rPr>
      <t>4</t>
    </r>
    <r>
      <rPr>
        <b/>
        <sz val="11"/>
        <color indexed="8"/>
        <rFont val="Arial"/>
        <family val="2"/>
      </rPr>
      <t xml:space="preserve"> emissions from treated wastewater discharged into sea, river or lake in the reference scenario</t>
    </r>
    <phoneticPr fontId="5"/>
  </si>
  <si>
    <r>
      <t>(R3) CO</t>
    </r>
    <r>
      <rPr>
        <b/>
        <vertAlign val="subscript"/>
        <sz val="11"/>
        <color indexed="8"/>
        <rFont val="Arial"/>
        <family val="2"/>
      </rPr>
      <t xml:space="preserve">2 </t>
    </r>
    <r>
      <rPr>
        <b/>
        <sz val="11"/>
        <color indexed="8"/>
        <rFont val="Arial"/>
        <family val="2"/>
      </rPr>
      <t>emissions on account of electricity or fossil fuel used in the reference scenario</t>
    </r>
    <phoneticPr fontId="5"/>
  </si>
  <si>
    <t>3. Selected default values, etc.</t>
    <phoneticPr fontId="5"/>
  </si>
  <si>
    <t>4. Calculations for reference emissions</t>
    <phoneticPr fontId="5"/>
  </si>
  <si>
    <t>C</t>
    <phoneticPr fontId="5"/>
  </si>
  <si>
    <r>
      <t>COD</t>
    </r>
    <r>
      <rPr>
        <i/>
        <vertAlign val="subscript"/>
        <sz val="11"/>
        <color indexed="8"/>
        <rFont val="Arial"/>
        <family val="2"/>
      </rPr>
      <t>outflow,i,measure</t>
    </r>
    <phoneticPr fontId="26"/>
  </si>
  <si>
    <r>
      <t>COD</t>
    </r>
    <r>
      <rPr>
        <i/>
        <vertAlign val="subscript"/>
        <sz val="14"/>
        <rFont val="Arial"/>
        <family val="2"/>
      </rPr>
      <t>outflow,i,measure</t>
    </r>
    <phoneticPr fontId="5"/>
  </si>
  <si>
    <t>Concentration of COD in POME flows out from the treatment system in the year y</t>
    <phoneticPr fontId="26"/>
  </si>
  <si>
    <t>Concentration of COD in POME flows out from the treatment system in the year y</t>
    <phoneticPr fontId="5"/>
  </si>
  <si>
    <r>
      <t>COD</t>
    </r>
    <r>
      <rPr>
        <i/>
        <vertAlign val="subscript"/>
        <sz val="11"/>
        <color indexed="8"/>
        <rFont val="Arial"/>
        <family val="2"/>
      </rPr>
      <t>discharge,PJ,y</t>
    </r>
    <phoneticPr fontId="26"/>
  </si>
  <si>
    <r>
      <t>COD</t>
    </r>
    <r>
      <rPr>
        <i/>
        <vertAlign val="subscript"/>
        <sz val="14"/>
        <rFont val="Arial"/>
        <family val="2"/>
      </rPr>
      <t>discharge,PJ,y</t>
    </r>
    <phoneticPr fontId="5"/>
  </si>
  <si>
    <t>COD of the treated wastewater discharged into sea, river or lake</t>
    <phoneticPr fontId="26"/>
  </si>
  <si>
    <t>COD of the treated wastewater discharged into sea, river or lake</t>
    <phoneticPr fontId="5"/>
  </si>
  <si>
    <r>
      <t>EF</t>
    </r>
    <r>
      <rPr>
        <i/>
        <vertAlign val="subscript"/>
        <sz val="11"/>
        <color indexed="8"/>
        <rFont val="Arial"/>
        <family val="2"/>
      </rPr>
      <t>FF,PJ,y</t>
    </r>
    <phoneticPr fontId="5"/>
  </si>
  <si>
    <t>Amount of fossil fuel consumed by the project activity</t>
    <phoneticPr fontId="26"/>
  </si>
  <si>
    <t>Concentration of COD in POME flows in to the treatment system in the reference scenario</t>
    <phoneticPr fontId="26"/>
  </si>
  <si>
    <t>Concentration of COD in POME flows in to the treatment system in the reference scenario</t>
    <phoneticPr fontId="5"/>
  </si>
  <si>
    <t>measurement by project participant</t>
    <phoneticPr fontId="5"/>
  </si>
  <si>
    <t xml:space="preserve">measured by project participant </t>
    <phoneticPr fontId="5"/>
  </si>
  <si>
    <t>Electricity consumed by the project activity</t>
    <phoneticPr fontId="26"/>
  </si>
  <si>
    <t>Amount of POME measured, or estimated</t>
    <phoneticPr fontId="5"/>
  </si>
  <si>
    <t>measurement by project participant, or calcurated based on the data of pump capacity and operation period etc. or amount of FFB processed</t>
    <phoneticPr fontId="5"/>
  </si>
  <si>
    <t>Amount of FFB processed in the year y</t>
    <phoneticPr fontId="5"/>
  </si>
  <si>
    <t>mt</t>
    <phoneticPr fontId="5"/>
  </si>
  <si>
    <t>measurement by project participant</t>
    <phoneticPr fontId="5"/>
  </si>
  <si>
    <t>Amount of electricity supplied in year y by the activity</t>
    <phoneticPr fontId="5"/>
  </si>
  <si>
    <t>measurement by project participant, or use of designed value</t>
    <phoneticPr fontId="5"/>
  </si>
  <si>
    <t>Calorific value of fossil fuel in year y</t>
    <phoneticPr fontId="5"/>
  </si>
  <si>
    <t>TJ</t>
    <phoneticPr fontId="5"/>
  </si>
  <si>
    <t>Concentration of COD in the wastewater flows in to the system i in the year y</t>
    <phoneticPr fontId="5"/>
  </si>
  <si>
    <t>mg/L</t>
    <phoneticPr fontId="5"/>
  </si>
  <si>
    <r>
      <t>Q</t>
    </r>
    <r>
      <rPr>
        <i/>
        <vertAlign val="subscript"/>
        <sz val="14"/>
        <rFont val="Arial"/>
        <family val="2"/>
      </rPr>
      <t>y,measure</t>
    </r>
    <phoneticPr fontId="5"/>
  </si>
  <si>
    <r>
      <t>P</t>
    </r>
    <r>
      <rPr>
        <i/>
        <vertAlign val="subscript"/>
        <sz val="14"/>
        <rFont val="Arial"/>
        <family val="2"/>
      </rPr>
      <t>y</t>
    </r>
    <phoneticPr fontId="5"/>
  </si>
  <si>
    <r>
      <t>EG</t>
    </r>
    <r>
      <rPr>
        <i/>
        <vertAlign val="subscript"/>
        <sz val="14"/>
        <rFont val="Arial"/>
        <family val="2"/>
      </rPr>
      <t>net,electricity,PJ,y</t>
    </r>
    <phoneticPr fontId="5"/>
  </si>
  <si>
    <r>
      <t>EG</t>
    </r>
    <r>
      <rPr>
        <i/>
        <vertAlign val="subscript"/>
        <sz val="14"/>
        <rFont val="Arial"/>
        <family val="2"/>
      </rPr>
      <t>net,thermal,PJ,y</t>
    </r>
    <phoneticPr fontId="5"/>
  </si>
  <si>
    <r>
      <t>COD</t>
    </r>
    <r>
      <rPr>
        <i/>
        <vertAlign val="subscript"/>
        <sz val="14"/>
        <rFont val="Arial"/>
        <family val="2"/>
      </rPr>
      <t>inflow, i, measure</t>
    </r>
    <phoneticPr fontId="5"/>
  </si>
  <si>
    <t>A / C</t>
    <phoneticPr fontId="5"/>
  </si>
  <si>
    <r>
      <t xml:space="preserve"> m</t>
    </r>
    <r>
      <rPr>
        <vertAlign val="superscript"/>
        <sz val="14"/>
        <rFont val="Arial"/>
        <family val="2"/>
      </rPr>
      <t>3</t>
    </r>
    <phoneticPr fontId="5"/>
  </si>
  <si>
    <r>
      <t>tCO</t>
    </r>
    <r>
      <rPr>
        <vertAlign val="subscript"/>
        <sz val="14"/>
        <rFont val="Arial"/>
        <family val="2"/>
      </rPr>
      <t>2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</si>
</sst>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#,##0.0;[Red]\-#,##0.0"/>
    <numFmt numFmtId="177" formatCode="#,##0.0000;[Red]\-#,##0.0000"/>
    <numFmt numFmtId="178" formatCode="0.0"/>
    <numFmt numFmtId="179" formatCode="0_);[Red]\(0\)"/>
  </numFmts>
  <fonts count="56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Arial"/>
      <family val="2"/>
    </font>
    <font>
      <sz val="10"/>
      <color indexed="8"/>
      <name val="Arial"/>
      <family val="2"/>
    </font>
    <font>
      <vertAlign val="subscript"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vertAlign val="subscript"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vertAlign val="subscript"/>
      <sz val="14"/>
      <color indexed="9"/>
      <name val="Arial"/>
      <family val="2"/>
    </font>
    <font>
      <vertAlign val="subscript"/>
      <sz val="14"/>
      <color indexed="8"/>
      <name val="Arial"/>
      <family val="2"/>
    </font>
    <font>
      <sz val="11"/>
      <color theme="1"/>
      <name val="ＭＳ Ｐゴシック"/>
      <family val="3"/>
      <charset val="128"/>
      <scheme val="minor"/>
    </font>
    <font>
      <i/>
      <sz val="11"/>
      <color indexed="8"/>
      <name val="Arial"/>
      <family val="2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name val="Arial"/>
      <family val="2"/>
    </font>
    <font>
      <sz val="6"/>
      <name val="ＭＳ Ｐゴシック"/>
      <family val="2"/>
      <charset val="128"/>
      <scheme val="minor"/>
    </font>
    <font>
      <sz val="11"/>
      <color indexed="8"/>
      <name val="宋体"/>
      <family val="3"/>
      <charset val="128"/>
    </font>
    <font>
      <i/>
      <sz val="14"/>
      <name val="Arial"/>
      <family val="2"/>
    </font>
    <font>
      <i/>
      <vertAlign val="subscript"/>
      <sz val="14"/>
      <name val="Arial"/>
      <family val="2"/>
    </font>
    <font>
      <i/>
      <vertAlign val="subscript"/>
      <sz val="11"/>
      <color indexed="8"/>
      <name val="Arial"/>
      <family val="2"/>
    </font>
    <font>
      <b/>
      <i/>
      <sz val="11"/>
      <color indexed="9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i/>
      <sz val="7"/>
      <name val="Arial"/>
      <family val="2"/>
    </font>
    <font>
      <i/>
      <sz val="10.5"/>
      <color rgb="FF000000"/>
      <name val="Arial"/>
      <family val="2"/>
    </font>
    <font>
      <i/>
      <sz val="7"/>
      <color rgb="FF000000"/>
      <name val="Arial"/>
      <family val="2"/>
    </font>
    <font>
      <i/>
      <vertAlign val="subscript"/>
      <sz val="11"/>
      <color theme="1"/>
      <name val="Arial"/>
      <family val="2"/>
    </font>
    <font>
      <vertAlign val="superscript"/>
      <sz val="14"/>
      <name val="Arial"/>
      <family val="2"/>
    </font>
    <font>
      <vertAlign val="superscript"/>
      <sz val="11"/>
      <color indexed="8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i/>
      <vertAlign val="subscript"/>
      <sz val="11"/>
      <name val="Arial"/>
      <family val="2"/>
    </font>
    <font>
      <vertAlign val="subscript"/>
      <sz val="11"/>
      <name val="Arial"/>
      <family val="2"/>
    </font>
    <font>
      <sz val="11"/>
      <color theme="1"/>
      <name val="ＭＳ Ｐゴシック"/>
      <family val="2"/>
      <scheme val="minor"/>
    </font>
    <font>
      <sz val="11"/>
      <color indexed="8"/>
      <name val="Arial Unicode MS"/>
      <family val="3"/>
      <charset val="128"/>
    </font>
    <font>
      <i/>
      <sz val="11"/>
      <color theme="1"/>
      <name val="Arial"/>
      <family val="2"/>
    </font>
    <font>
      <i/>
      <vertAlign val="subscript"/>
      <sz val="10.5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9"/>
      <name val="Arial"/>
      <family val="2"/>
    </font>
    <font>
      <b/>
      <vertAlign val="subscript"/>
      <sz val="11"/>
      <color indexed="8"/>
      <name val="Arial"/>
      <family val="2"/>
    </font>
    <font>
      <vertAlign val="subscript"/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10"/>
      </bottom>
      <diagonal/>
    </border>
    <border>
      <left/>
      <right style="thin">
        <color indexed="23"/>
      </right>
      <top style="thin">
        <color indexed="23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23"/>
      </top>
      <bottom/>
      <diagonal/>
    </border>
  </borders>
  <cellStyleXfs count="19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43" fontId="3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2" borderId="0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4" borderId="0" xfId="0" applyFont="1" applyFill="1" applyBorder="1">
      <alignment vertical="center"/>
    </xf>
    <xf numFmtId="0" fontId="10" fillId="0" borderId="0" xfId="0" applyFont="1">
      <alignment vertical="center"/>
    </xf>
    <xf numFmtId="0" fontId="6" fillId="0" borderId="0" xfId="0" applyFont="1" applyBorder="1">
      <alignment vertical="center"/>
    </xf>
    <xf numFmtId="0" fontId="10" fillId="0" borderId="0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6" fillId="5" borderId="4" xfId="0" applyFont="1" applyFill="1" applyBorder="1">
      <alignment vertical="center"/>
    </xf>
    <xf numFmtId="0" fontId="6" fillId="0" borderId="4" xfId="0" applyFont="1" applyBorder="1">
      <alignment vertical="center"/>
    </xf>
    <xf numFmtId="0" fontId="6" fillId="2" borderId="1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9" fillId="2" borderId="4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6" fillId="5" borderId="1" xfId="0" applyFont="1" applyFill="1" applyBorder="1">
      <alignment vertical="center"/>
    </xf>
    <xf numFmtId="0" fontId="6" fillId="5" borderId="6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5" borderId="8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7" fillId="6" borderId="8" xfId="0" applyFont="1" applyFill="1" applyBorder="1">
      <alignment vertical="center"/>
    </xf>
    <xf numFmtId="0" fontId="7" fillId="6" borderId="4" xfId="0" applyFont="1" applyFill="1" applyBorder="1">
      <alignment vertical="center"/>
    </xf>
    <xf numFmtId="0" fontId="9" fillId="2" borderId="9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6" fillId="5" borderId="10" xfId="0" applyFont="1" applyFill="1" applyBorder="1">
      <alignment vertical="center"/>
    </xf>
    <xf numFmtId="0" fontId="6" fillId="6" borderId="3" xfId="0" applyFont="1" applyFill="1" applyBorder="1">
      <alignment vertical="center"/>
    </xf>
    <xf numFmtId="0" fontId="6" fillId="6" borderId="4" xfId="0" applyFont="1" applyFill="1" applyBorder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6" fillId="3" borderId="12" xfId="0" applyFont="1" applyFill="1" applyBorder="1">
      <alignment vertical="center"/>
    </xf>
    <xf numFmtId="0" fontId="6" fillId="0" borderId="0" xfId="0" applyFont="1" applyAlignment="1">
      <alignment vertical="center" wrapText="1"/>
    </xf>
    <xf numFmtId="38" fontId="6" fillId="0" borderId="0" xfId="1" applyFo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2" fillId="0" borderId="0" xfId="0" applyFont="1">
      <alignment vertical="center"/>
    </xf>
    <xf numFmtId="0" fontId="9" fillId="2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2" borderId="13" xfId="0" applyFont="1" applyFill="1" applyBorder="1">
      <alignment vertical="center"/>
    </xf>
    <xf numFmtId="0" fontId="9" fillId="2" borderId="13" xfId="0" applyFont="1" applyFill="1" applyBorder="1">
      <alignment vertical="center"/>
    </xf>
    <xf numFmtId="0" fontId="9" fillId="2" borderId="13" xfId="0" applyFont="1" applyFill="1" applyBorder="1" applyAlignment="1">
      <alignment horizontal="center" vertical="center"/>
    </xf>
    <xf numFmtId="0" fontId="6" fillId="5" borderId="0" xfId="0" applyFont="1" applyFill="1" applyBorder="1">
      <alignment vertical="center"/>
    </xf>
    <xf numFmtId="0" fontId="6" fillId="2" borderId="11" xfId="0" applyFont="1" applyFill="1" applyBorder="1">
      <alignment vertical="center"/>
    </xf>
    <xf numFmtId="0" fontId="15" fillId="2" borderId="0" xfId="0" applyFont="1" applyFill="1" applyAlignment="1">
      <alignment vertical="center"/>
    </xf>
    <xf numFmtId="0" fontId="16" fillId="0" borderId="0" xfId="0" applyFont="1" applyFill="1" applyBorder="1">
      <alignment vertical="center"/>
    </xf>
    <xf numFmtId="0" fontId="16" fillId="0" borderId="0" xfId="0" applyFont="1">
      <alignment vertical="center"/>
    </xf>
    <xf numFmtId="0" fontId="13" fillId="7" borderId="1" xfId="0" applyFont="1" applyFill="1" applyBorder="1" applyAlignment="1">
      <alignment horizontal="center" vertical="center" wrapText="1"/>
    </xf>
    <xf numFmtId="0" fontId="19" fillId="0" borderId="1" xfId="0" applyFont="1" applyFill="1" applyBorder="1">
      <alignment vertical="center"/>
    </xf>
    <xf numFmtId="0" fontId="13" fillId="7" borderId="1" xfId="0" applyFont="1" applyFill="1" applyBorder="1" applyAlignment="1">
      <alignment horizontal="center" vertical="center"/>
    </xf>
    <xf numFmtId="0" fontId="21" fillId="6" borderId="4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7" fillId="6" borderId="11" xfId="0" applyFont="1" applyFill="1" applyBorder="1">
      <alignment vertical="center"/>
    </xf>
    <xf numFmtId="0" fontId="6" fillId="5" borderId="18" xfId="0" applyFont="1" applyFill="1" applyBorder="1">
      <alignment vertical="center"/>
    </xf>
    <xf numFmtId="0" fontId="6" fillId="5" borderId="11" xfId="0" applyFont="1" applyFill="1" applyBorder="1">
      <alignment vertical="center"/>
    </xf>
    <xf numFmtId="3" fontId="6" fillId="0" borderId="1" xfId="0" applyNumberFormat="1" applyFont="1" applyFill="1" applyBorder="1">
      <alignment vertical="center"/>
    </xf>
    <xf numFmtId="0" fontId="6" fillId="6" borderId="10" xfId="0" applyFont="1" applyFill="1" applyBorder="1">
      <alignment vertical="center"/>
    </xf>
    <xf numFmtId="0" fontId="28" fillId="6" borderId="1" xfId="0" applyFont="1" applyFill="1" applyBorder="1">
      <alignment vertical="center"/>
    </xf>
    <xf numFmtId="0" fontId="11" fillId="0" borderId="0" xfId="0" applyFont="1">
      <alignment vertical="center"/>
    </xf>
    <xf numFmtId="0" fontId="28" fillId="6" borderId="1" xfId="0" quotePrefix="1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vertical="center" wrapText="1"/>
    </xf>
    <xf numFmtId="38" fontId="28" fillId="4" borderId="1" xfId="1" applyFont="1" applyFill="1" applyBorder="1">
      <alignment vertical="center"/>
    </xf>
    <xf numFmtId="0" fontId="28" fillId="0" borderId="1" xfId="0" applyFont="1" applyFill="1" applyBorder="1" applyAlignment="1">
      <alignment vertical="center" wrapText="1"/>
    </xf>
    <xf numFmtId="0" fontId="28" fillId="4" borderId="1" xfId="0" applyFont="1" applyFill="1" applyBorder="1" applyAlignment="1">
      <alignment vertical="center" wrapText="1"/>
    </xf>
    <xf numFmtId="38" fontId="28" fillId="4" borderId="1" xfId="1" applyFont="1" applyFill="1" applyBorder="1" applyAlignment="1">
      <alignment vertical="center" wrapText="1"/>
    </xf>
    <xf numFmtId="0" fontId="6" fillId="2" borderId="23" xfId="0" applyFont="1" applyFill="1" applyBorder="1">
      <alignment vertical="center"/>
    </xf>
    <xf numFmtId="38" fontId="11" fillId="0" borderId="1" xfId="1" applyFont="1" applyFill="1" applyBorder="1">
      <alignment vertical="center"/>
    </xf>
    <xf numFmtId="0" fontId="13" fillId="7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27" xfId="0" applyFont="1" applyFill="1" applyBorder="1">
      <alignment vertical="center"/>
    </xf>
    <xf numFmtId="0" fontId="9" fillId="2" borderId="0" xfId="0" applyFont="1" applyFill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38" fontId="6" fillId="0" borderId="0" xfId="1" applyFont="1" applyAlignment="1">
      <alignment horizontal="center" vertical="center"/>
    </xf>
    <xf numFmtId="0" fontId="4" fillId="0" borderId="0" xfId="0" applyFont="1">
      <alignment vertical="center"/>
    </xf>
    <xf numFmtId="2" fontId="6" fillId="0" borderId="1" xfId="0" applyNumberFormat="1" applyFont="1" applyFill="1" applyBorder="1">
      <alignment vertical="center"/>
    </xf>
    <xf numFmtId="0" fontId="31" fillId="6" borderId="1" xfId="0" applyFont="1" applyFill="1" applyBorder="1">
      <alignment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179" fontId="6" fillId="3" borderId="2" xfId="1" applyNumberFormat="1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6" borderId="8" xfId="0" applyFont="1" applyFill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9" fillId="2" borderId="26" xfId="0" applyFont="1" applyFill="1" applyBorder="1">
      <alignment vertical="center"/>
    </xf>
    <xf numFmtId="0" fontId="6" fillId="2" borderId="32" xfId="0" applyFont="1" applyFill="1" applyBorder="1">
      <alignment vertical="center"/>
    </xf>
    <xf numFmtId="0" fontId="6" fillId="5" borderId="30" xfId="0" applyFont="1" applyFill="1" applyBorder="1">
      <alignment vertical="center"/>
    </xf>
    <xf numFmtId="0" fontId="6" fillId="5" borderId="33" xfId="0" applyFont="1" applyFill="1" applyBorder="1">
      <alignment vertical="center"/>
    </xf>
    <xf numFmtId="0" fontId="6" fillId="5" borderId="34" xfId="0" applyFont="1" applyFill="1" applyBorder="1">
      <alignment vertical="center"/>
    </xf>
    <xf numFmtId="0" fontId="6" fillId="0" borderId="33" xfId="0" applyFont="1" applyBorder="1">
      <alignment vertical="center"/>
    </xf>
    <xf numFmtId="0" fontId="25" fillId="0" borderId="24" xfId="0" applyFont="1" applyFill="1" applyBorder="1" applyAlignment="1">
      <alignment horizontal="left" vertical="center"/>
    </xf>
    <xf numFmtId="0" fontId="9" fillId="2" borderId="31" xfId="0" applyFont="1" applyFill="1" applyBorder="1">
      <alignment vertical="center"/>
    </xf>
    <xf numFmtId="0" fontId="9" fillId="2" borderId="30" xfId="0" applyFont="1" applyFill="1" applyBorder="1">
      <alignment vertical="center"/>
    </xf>
    <xf numFmtId="0" fontId="34" fillId="2" borderId="24" xfId="0" applyFont="1" applyFill="1" applyBorder="1" applyAlignment="1">
      <alignment horizontal="left" vertical="center"/>
    </xf>
    <xf numFmtId="0" fontId="6" fillId="2" borderId="31" xfId="0" applyFont="1" applyFill="1" applyBorder="1">
      <alignment vertical="center"/>
    </xf>
    <xf numFmtId="0" fontId="25" fillId="0" borderId="24" xfId="0" applyFont="1" applyBorder="1" applyAlignment="1">
      <alignment horizontal="left" vertical="center"/>
    </xf>
    <xf numFmtId="0" fontId="36" fillId="0" borderId="28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38" fillId="0" borderId="28" xfId="0" applyFont="1" applyFill="1" applyBorder="1" applyAlignment="1">
      <alignment vertical="center" wrapText="1"/>
    </xf>
    <xf numFmtId="38" fontId="6" fillId="0" borderId="1" xfId="1" applyFont="1" applyFill="1" applyBorder="1">
      <alignment vertical="center"/>
    </xf>
    <xf numFmtId="0" fontId="43" fillId="2" borderId="33" xfId="0" applyFont="1" applyFill="1" applyBorder="1">
      <alignment vertical="center"/>
    </xf>
    <xf numFmtId="0" fontId="43" fillId="2" borderId="35" xfId="0" applyFont="1" applyFill="1" applyBorder="1" applyAlignment="1">
      <alignment horizontal="center" vertical="center"/>
    </xf>
    <xf numFmtId="0" fontId="43" fillId="2" borderId="0" xfId="0" applyFont="1" applyFill="1" applyBorder="1">
      <alignment vertical="center"/>
    </xf>
    <xf numFmtId="0" fontId="43" fillId="2" borderId="35" xfId="0" applyFont="1" applyFill="1" applyBorder="1">
      <alignment vertical="center"/>
    </xf>
    <xf numFmtId="0" fontId="44" fillId="2" borderId="36" xfId="0" applyFont="1" applyFill="1" applyBorder="1" applyAlignment="1">
      <alignment horizontal="left" vertical="center"/>
    </xf>
    <xf numFmtId="0" fontId="7" fillId="6" borderId="18" xfId="0" applyFont="1" applyFill="1" applyBorder="1">
      <alignment vertical="center"/>
    </xf>
    <xf numFmtId="38" fontId="6" fillId="0" borderId="30" xfId="1" applyFont="1" applyFill="1" applyBorder="1">
      <alignment vertical="center"/>
    </xf>
    <xf numFmtId="38" fontId="6" fillId="0" borderId="5" xfId="1" applyFont="1" applyBorder="1">
      <alignment vertical="center"/>
    </xf>
    <xf numFmtId="0" fontId="31" fillId="0" borderId="3" xfId="0" applyFont="1" applyFill="1" applyBorder="1" applyAlignment="1">
      <alignment horizontal="left" vertical="center"/>
    </xf>
    <xf numFmtId="38" fontId="28" fillId="0" borderId="1" xfId="1" applyFont="1" applyFill="1" applyBorder="1">
      <alignment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8" fillId="6" borderId="37" xfId="0" quotePrefix="1" applyFont="1" applyFill="1" applyBorder="1" applyAlignment="1">
      <alignment horizontal="center" vertical="center"/>
    </xf>
    <xf numFmtId="38" fontId="28" fillId="0" borderId="37" xfId="1" applyFont="1" applyFill="1" applyBorder="1">
      <alignment vertical="center"/>
    </xf>
    <xf numFmtId="0" fontId="28" fillId="0" borderId="37" xfId="0" applyFont="1" applyFill="1" applyBorder="1" applyAlignment="1">
      <alignment horizontal="center" vertical="center" wrapText="1"/>
    </xf>
    <xf numFmtId="38" fontId="28" fillId="4" borderId="37" xfId="1" applyFont="1" applyFill="1" applyBorder="1" applyAlignment="1">
      <alignment vertical="center" wrapText="1"/>
    </xf>
    <xf numFmtId="0" fontId="6" fillId="5" borderId="40" xfId="0" applyFont="1" applyFill="1" applyBorder="1">
      <alignment vertical="center"/>
    </xf>
    <xf numFmtId="0" fontId="6" fillId="5" borderId="39" xfId="0" applyFont="1" applyFill="1" applyBorder="1">
      <alignment vertical="center"/>
    </xf>
    <xf numFmtId="0" fontId="11" fillId="0" borderId="37" xfId="0" applyFont="1" applyFill="1" applyBorder="1" applyAlignment="1">
      <alignment horizontal="left" vertical="center"/>
    </xf>
    <xf numFmtId="0" fontId="25" fillId="0" borderId="41" xfId="0" applyFont="1" applyFill="1" applyBorder="1" applyAlignment="1">
      <alignment horizontal="left" vertical="center"/>
    </xf>
    <xf numFmtId="3" fontId="6" fillId="0" borderId="37" xfId="0" applyNumberFormat="1" applyFont="1" applyFill="1" applyBorder="1">
      <alignment vertical="center"/>
    </xf>
    <xf numFmtId="0" fontId="11" fillId="0" borderId="37" xfId="0" applyFont="1" applyFill="1" applyBorder="1">
      <alignment vertical="center"/>
    </xf>
    <xf numFmtId="0" fontId="11" fillId="5" borderId="3" xfId="0" applyFont="1" applyFill="1" applyBorder="1" applyAlignment="1">
      <alignment vertical="center"/>
    </xf>
    <xf numFmtId="0" fontId="11" fillId="5" borderId="3" xfId="0" applyFont="1" applyFill="1" applyBorder="1">
      <alignment vertical="center"/>
    </xf>
    <xf numFmtId="0" fontId="11" fillId="5" borderId="38" xfId="0" applyFont="1" applyFill="1" applyBorder="1">
      <alignment vertical="center"/>
    </xf>
    <xf numFmtId="0" fontId="11" fillId="3" borderId="12" xfId="0" applyFont="1" applyFill="1" applyBorder="1">
      <alignment vertical="center"/>
    </xf>
    <xf numFmtId="0" fontId="36" fillId="3" borderId="12" xfId="0" applyFont="1" applyFill="1" applyBorder="1" applyAlignment="1">
      <alignment vertical="center" wrapText="1"/>
    </xf>
    <xf numFmtId="38" fontId="11" fillId="3" borderId="2" xfId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178" fontId="11" fillId="3" borderId="12" xfId="0" applyNumberFormat="1" applyFont="1" applyFill="1" applyBorder="1">
      <alignment vertical="center"/>
    </xf>
    <xf numFmtId="38" fontId="11" fillId="3" borderId="2" xfId="1" applyFont="1" applyFill="1" applyBorder="1" applyAlignment="1">
      <alignment horizontal="left" vertical="center"/>
    </xf>
    <xf numFmtId="0" fontId="11" fillId="3" borderId="12" xfId="0" applyFont="1" applyFill="1" applyBorder="1" applyAlignment="1">
      <alignment vertical="center" wrapText="1"/>
    </xf>
    <xf numFmtId="178" fontId="11" fillId="3" borderId="2" xfId="1" applyNumberFormat="1" applyFont="1" applyFill="1" applyBorder="1">
      <alignment vertical="center"/>
    </xf>
    <xf numFmtId="0" fontId="11" fillId="4" borderId="0" xfId="0" applyFont="1" applyFill="1" applyBorder="1">
      <alignment vertical="center"/>
    </xf>
    <xf numFmtId="0" fontId="11" fillId="3" borderId="2" xfId="0" applyFont="1" applyFill="1" applyBorder="1">
      <alignment vertical="center"/>
    </xf>
    <xf numFmtId="0" fontId="36" fillId="8" borderId="2" xfId="0" applyFont="1" applyFill="1" applyBorder="1">
      <alignment vertical="center"/>
    </xf>
    <xf numFmtId="40" fontId="11" fillId="3" borderId="2" xfId="1" applyNumberFormat="1" applyFont="1" applyFill="1" applyBorder="1" applyAlignment="1">
      <alignment horizontal="right" vertical="center"/>
    </xf>
    <xf numFmtId="40" fontId="11" fillId="3" borderId="2" xfId="1" applyNumberFormat="1" applyFont="1" applyFill="1" applyBorder="1">
      <alignment vertical="center"/>
    </xf>
    <xf numFmtId="0" fontId="36" fillId="8" borderId="12" xfId="0" applyFont="1" applyFill="1" applyBorder="1">
      <alignment vertical="center"/>
    </xf>
    <xf numFmtId="38" fontId="11" fillId="3" borderId="2" xfId="1" applyFont="1" applyFill="1" applyBorder="1">
      <alignment vertical="center"/>
    </xf>
    <xf numFmtId="176" fontId="11" fillId="3" borderId="2" xfId="1" applyNumberFormat="1" applyFont="1" applyFill="1" applyBorder="1" applyAlignment="1">
      <alignment horizontal="right" vertical="center"/>
    </xf>
    <xf numFmtId="176" fontId="11" fillId="3" borderId="2" xfId="1" applyNumberFormat="1" applyFont="1" applyFill="1" applyBorder="1">
      <alignment vertical="center"/>
    </xf>
    <xf numFmtId="177" fontId="11" fillId="3" borderId="2" xfId="1" applyNumberFormat="1" applyFont="1" applyFill="1" applyBorder="1">
      <alignment vertical="center"/>
    </xf>
    <xf numFmtId="177" fontId="11" fillId="3" borderId="2" xfId="1" applyNumberFormat="1" applyFont="1" applyFill="1" applyBorder="1" applyAlignment="1">
      <alignment horizontal="right" vertical="center"/>
    </xf>
    <xf numFmtId="0" fontId="43" fillId="2" borderId="31" xfId="0" applyFont="1" applyFill="1" applyBorder="1">
      <alignment vertical="center"/>
    </xf>
    <xf numFmtId="0" fontId="43" fillId="2" borderId="11" xfId="0" applyFont="1" applyFill="1" applyBorder="1">
      <alignment vertical="center"/>
    </xf>
    <xf numFmtId="0" fontId="43" fillId="2" borderId="0" xfId="0" applyFont="1" applyFill="1" applyBorder="1" applyAlignment="1">
      <alignment horizontal="center" vertical="center"/>
    </xf>
    <xf numFmtId="0" fontId="44" fillId="2" borderId="25" xfId="0" applyFont="1" applyFill="1" applyBorder="1" applyAlignment="1">
      <alignment horizontal="left" vertical="center"/>
    </xf>
    <xf numFmtId="0" fontId="6" fillId="6" borderId="7" xfId="0" applyFont="1" applyFill="1" applyBorder="1">
      <alignment vertical="center"/>
    </xf>
    <xf numFmtId="0" fontId="6" fillId="6" borderId="11" xfId="0" applyFont="1" applyFill="1" applyBorder="1">
      <alignment vertical="center"/>
    </xf>
    <xf numFmtId="0" fontId="25" fillId="4" borderId="24" xfId="0" applyFont="1" applyFill="1" applyBorder="1" applyAlignment="1">
      <alignment horizontal="left" vertical="center"/>
    </xf>
    <xf numFmtId="3" fontId="11" fillId="0" borderId="1" xfId="0" applyNumberFormat="1" applyFont="1" applyFill="1" applyBorder="1">
      <alignment vertical="center"/>
    </xf>
    <xf numFmtId="0" fontId="6" fillId="5" borderId="42" xfId="0" applyFont="1" applyFill="1" applyBorder="1">
      <alignment vertical="center"/>
    </xf>
    <xf numFmtId="0" fontId="6" fillId="6" borderId="42" xfId="0" applyFont="1" applyFill="1" applyBorder="1">
      <alignment vertical="center"/>
    </xf>
    <xf numFmtId="0" fontId="6" fillId="6" borderId="39" xfId="0" applyFont="1" applyFill="1" applyBorder="1">
      <alignment vertical="center"/>
    </xf>
    <xf numFmtId="0" fontId="6" fillId="0" borderId="37" xfId="0" applyFont="1" applyBorder="1" applyAlignment="1">
      <alignment horizontal="left" vertical="center"/>
    </xf>
    <xf numFmtId="38" fontId="6" fillId="0" borderId="37" xfId="1" applyFont="1" applyFill="1" applyBorder="1">
      <alignment vertical="center"/>
    </xf>
    <xf numFmtId="0" fontId="25" fillId="0" borderId="41" xfId="0" applyFont="1" applyBorder="1" applyAlignment="1">
      <alignment horizontal="left" vertical="center"/>
    </xf>
    <xf numFmtId="0" fontId="49" fillId="0" borderId="0" xfId="0" applyFont="1">
      <alignment vertical="center"/>
    </xf>
    <xf numFmtId="40" fontId="6" fillId="0" borderId="37" xfId="1" applyNumberFormat="1" applyFont="1" applyFill="1" applyBorder="1">
      <alignment vertical="center"/>
    </xf>
    <xf numFmtId="0" fontId="11" fillId="6" borderId="3" xfId="0" applyFont="1" applyFill="1" applyBorder="1">
      <alignment vertical="center"/>
    </xf>
    <xf numFmtId="38" fontId="11" fillId="3" borderId="2" xfId="1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2" fillId="0" borderId="31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0" fontId="51" fillId="10" borderId="2" xfId="0" applyFont="1" applyFill="1" applyBorder="1" applyAlignment="1">
      <alignment horizontal="center" vertical="center"/>
    </xf>
    <xf numFmtId="0" fontId="51" fillId="10" borderId="43" xfId="0" applyFont="1" applyFill="1" applyBorder="1" applyAlignment="1">
      <alignment horizontal="center" vertical="center"/>
    </xf>
    <xf numFmtId="0" fontId="6" fillId="2" borderId="30" xfId="0" applyFont="1" applyFill="1" applyBorder="1">
      <alignment vertical="center"/>
    </xf>
    <xf numFmtId="0" fontId="6" fillId="2" borderId="33" xfId="0" applyFont="1" applyFill="1" applyBorder="1">
      <alignment vertical="center"/>
    </xf>
    <xf numFmtId="0" fontId="9" fillId="2" borderId="44" xfId="0" applyFont="1" applyFill="1" applyBorder="1">
      <alignment vertical="center"/>
    </xf>
    <xf numFmtId="0" fontId="9" fillId="2" borderId="45" xfId="0" applyFont="1" applyFill="1" applyBorder="1">
      <alignment vertical="center"/>
    </xf>
    <xf numFmtId="0" fontId="34" fillId="2" borderId="46" xfId="0" applyFont="1" applyFill="1" applyBorder="1" applyAlignment="1">
      <alignment horizontal="left" vertical="center"/>
    </xf>
    <xf numFmtId="0" fontId="6" fillId="6" borderId="38" xfId="0" applyFont="1" applyFill="1" applyBorder="1">
      <alignment vertical="center"/>
    </xf>
    <xf numFmtId="176" fontId="6" fillId="0" borderId="37" xfId="1" applyNumberFormat="1" applyFont="1" applyFill="1" applyBorder="1">
      <alignment vertical="center"/>
    </xf>
    <xf numFmtId="38" fontId="6" fillId="0" borderId="37" xfId="1" applyNumberFormat="1" applyFont="1" applyFill="1" applyBorder="1">
      <alignment vertical="center"/>
    </xf>
    <xf numFmtId="38" fontId="6" fillId="0" borderId="37" xfId="1" applyFont="1" applyFill="1" applyBorder="1" applyAlignment="1">
      <alignment horizontal="right" vertical="center"/>
    </xf>
    <xf numFmtId="0" fontId="7" fillId="6" borderId="42" xfId="0" applyFont="1" applyFill="1" applyBorder="1">
      <alignment vertical="center"/>
    </xf>
    <xf numFmtId="0" fontId="7" fillId="6" borderId="39" xfId="0" applyFont="1" applyFill="1" applyBorder="1">
      <alignment vertical="center"/>
    </xf>
    <xf numFmtId="38" fontId="11" fillId="0" borderId="37" xfId="1" applyFont="1" applyFill="1" applyBorder="1">
      <alignment vertical="center"/>
    </xf>
    <xf numFmtId="0" fontId="6" fillId="5" borderId="47" xfId="0" applyFont="1" applyFill="1" applyBorder="1">
      <alignment vertical="center"/>
    </xf>
    <xf numFmtId="177" fontId="6" fillId="0" borderId="1" xfId="1" applyNumberFormat="1" applyFont="1" applyFill="1" applyBorder="1">
      <alignment vertical="center"/>
    </xf>
    <xf numFmtId="177" fontId="6" fillId="0" borderId="37" xfId="1" applyNumberFormat="1" applyFont="1" applyFill="1" applyBorder="1">
      <alignment vertical="center"/>
    </xf>
    <xf numFmtId="0" fontId="9" fillId="2" borderId="13" xfId="0" applyFont="1" applyFill="1" applyBorder="1" applyAlignment="1">
      <alignment horizontal="center" vertical="center" wrapText="1"/>
    </xf>
    <xf numFmtId="0" fontId="11" fillId="0" borderId="31" xfId="0" applyFont="1" applyBorder="1">
      <alignment vertical="center"/>
    </xf>
    <xf numFmtId="3" fontId="11" fillId="0" borderId="37" xfId="0" applyNumberFormat="1" applyFont="1" applyFill="1" applyBorder="1">
      <alignment vertical="center"/>
    </xf>
    <xf numFmtId="4" fontId="11" fillId="0" borderId="37" xfId="0" applyNumberFormat="1" applyFont="1" applyFill="1" applyBorder="1">
      <alignment vertical="center"/>
    </xf>
    <xf numFmtId="38" fontId="6" fillId="0" borderId="30" xfId="1" applyNumberFormat="1" applyFont="1" applyFill="1" applyBorder="1">
      <alignment vertical="center"/>
    </xf>
    <xf numFmtId="0" fontId="9" fillId="2" borderId="25" xfId="0" applyFont="1" applyFill="1" applyBorder="1" applyAlignment="1">
      <alignment horizontal="center" vertical="center" shrinkToFit="1"/>
    </xf>
    <xf numFmtId="0" fontId="52" fillId="9" borderId="51" xfId="0" applyFont="1" applyFill="1" applyBorder="1" applyAlignment="1">
      <alignment horizontal="center" vertical="center"/>
    </xf>
    <xf numFmtId="0" fontId="10" fillId="6" borderId="7" xfId="0" applyFont="1" applyFill="1" applyBorder="1">
      <alignment vertical="center"/>
    </xf>
    <xf numFmtId="38" fontId="6" fillId="0" borderId="5" xfId="1" applyNumberFormat="1" applyFont="1" applyBorder="1">
      <alignment vertical="center"/>
    </xf>
    <xf numFmtId="0" fontId="31" fillId="6" borderId="37" xfId="0" applyFont="1" applyFill="1" applyBorder="1">
      <alignment vertical="center"/>
    </xf>
    <xf numFmtId="0" fontId="28" fillId="6" borderId="37" xfId="0" applyFont="1" applyFill="1" applyBorder="1" applyAlignment="1">
      <alignment vertical="center" wrapText="1"/>
    </xf>
    <xf numFmtId="0" fontId="28" fillId="6" borderId="37" xfId="0" applyFont="1" applyFill="1" applyBorder="1">
      <alignment vertical="center"/>
    </xf>
    <xf numFmtId="0" fontId="28" fillId="4" borderId="37" xfId="0" applyFont="1" applyFill="1" applyBorder="1" applyAlignment="1">
      <alignment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52" xfId="0" applyFont="1" applyBorder="1">
      <alignment vertical="center"/>
    </xf>
    <xf numFmtId="0" fontId="6" fillId="0" borderId="44" xfId="0" applyFont="1" applyBorder="1">
      <alignment vertical="center"/>
    </xf>
    <xf numFmtId="0" fontId="28" fillId="0" borderId="5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38" fontId="20" fillId="4" borderId="16" xfId="1" applyNumberFormat="1" applyFont="1" applyFill="1" applyBorder="1" applyAlignment="1">
      <alignment horizontal="right" vertical="center"/>
    </xf>
    <xf numFmtId="38" fontId="20" fillId="4" borderId="17" xfId="1" applyNumberFormat="1" applyFont="1" applyFill="1" applyBorder="1" applyAlignment="1">
      <alignment horizontal="right" vertical="center"/>
    </xf>
    <xf numFmtId="0" fontId="28" fillId="6" borderId="3" xfId="0" applyFont="1" applyFill="1" applyBorder="1" applyAlignment="1">
      <alignment horizontal="left" vertical="center" wrapText="1"/>
    </xf>
    <xf numFmtId="0" fontId="28" fillId="6" borderId="4" xfId="0" applyFont="1" applyFill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4" fillId="2" borderId="21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0" fontId="14" fillId="2" borderId="48" xfId="0" applyFont="1" applyFill="1" applyBorder="1" applyAlignment="1">
      <alignment vertical="center"/>
    </xf>
    <xf numFmtId="0" fontId="14" fillId="2" borderId="20" xfId="0" applyFont="1" applyFill="1" applyBorder="1" applyAlignment="1">
      <alignment vertical="center"/>
    </xf>
    <xf numFmtId="0" fontId="12" fillId="2" borderId="31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14" fillId="2" borderId="25" xfId="0" applyFont="1" applyFill="1" applyBorder="1" applyAlignment="1">
      <alignment horizontal="right" vertical="center"/>
    </xf>
    <xf numFmtId="0" fontId="51" fillId="9" borderId="12" xfId="0" applyFont="1" applyFill="1" applyBorder="1" applyAlignment="1">
      <alignment horizontal="left" vertical="center" wrapText="1"/>
    </xf>
    <xf numFmtId="0" fontId="51" fillId="9" borderId="29" xfId="0" applyFont="1" applyFill="1" applyBorder="1" applyAlignment="1">
      <alignment horizontal="left" vertical="center" wrapText="1"/>
    </xf>
    <xf numFmtId="0" fontId="51" fillId="9" borderId="19" xfId="0" applyFont="1" applyFill="1" applyBorder="1" applyAlignment="1">
      <alignment horizontal="left" vertical="center" wrapText="1"/>
    </xf>
    <xf numFmtId="0" fontId="52" fillId="9" borderId="50" xfId="0" applyFont="1" applyFill="1" applyBorder="1" applyAlignment="1">
      <alignment horizontal="center" vertical="center"/>
    </xf>
    <xf numFmtId="0" fontId="52" fillId="9" borderId="49" xfId="0" applyFont="1" applyFill="1" applyBorder="1" applyAlignment="1">
      <alignment horizontal="center" vertical="center"/>
    </xf>
  </cellXfs>
  <cellStyles count="19">
    <cellStyle name="パーセント 2" xfId="12"/>
    <cellStyle name="パーセント 2 2" xfId="13"/>
    <cellStyle name="パーセント 2 3" xfId="8"/>
    <cellStyle name="パーセント 3" xfId="10"/>
    <cellStyle name="桁区切り" xfId="1" builtinId="6"/>
    <cellStyle name="桁区切り 2" xfId="4"/>
    <cellStyle name="桁区切り 3" xfId="6"/>
    <cellStyle name="桁区切り 3 2" xfId="9"/>
    <cellStyle name="桁区切り 3 3" xfId="17"/>
    <cellStyle name="桁区切り 4" xfId="18"/>
    <cellStyle name="常规 2_工作簿_广灵风电-new" xfId="14"/>
    <cellStyle name="千位分隔 2" xfId="15"/>
    <cellStyle name="標準" xfId="0" builtinId="0"/>
    <cellStyle name="標準 2" xfId="2"/>
    <cellStyle name="標準 2 2" xfId="3"/>
    <cellStyle name="標準 3" xfId="5"/>
    <cellStyle name="標準 3 2" xfId="11"/>
    <cellStyle name="標準 3 2 2" xfId="16"/>
    <cellStyle name="標準 3 3" xfId="7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32"/>
  <sheetViews>
    <sheetView showGridLines="0" tabSelected="1" view="pageBreakPreview" topLeftCell="A7" zoomScale="40" zoomScaleNormal="55" zoomScaleSheetLayoutView="40" workbookViewId="0"/>
  </sheetViews>
  <sheetFormatPr defaultColWidth="9" defaultRowHeight="14.25"/>
  <cols>
    <col min="1" max="1" width="3.625" style="1" customWidth="1"/>
    <col min="2" max="2" width="23" style="1" bestFit="1" customWidth="1"/>
    <col min="3" max="3" width="20.875" style="1" bestFit="1" customWidth="1"/>
    <col min="4" max="4" width="32.25" style="1" customWidth="1"/>
    <col min="5" max="5" width="14.125" style="1" customWidth="1"/>
    <col min="6" max="6" width="13.125" style="1" customWidth="1"/>
    <col min="7" max="7" width="15.5" style="10" customWidth="1"/>
    <col min="8" max="8" width="21.375" style="1" customWidth="1"/>
    <col min="9" max="9" width="63.5" style="1" customWidth="1"/>
    <col min="10" max="10" width="15.75" style="1" customWidth="1"/>
    <col min="11" max="11" width="14.625" style="1" customWidth="1"/>
    <col min="12" max="16384" width="9" style="1"/>
  </cols>
  <sheetData>
    <row r="1" spans="1:11" ht="18" customHeight="1">
      <c r="K1" s="42" t="s">
        <v>36</v>
      </c>
    </row>
    <row r="2" spans="1:11" ht="27.75" customHeight="1">
      <c r="A2" s="48" t="s">
        <v>38</v>
      </c>
      <c r="B2" s="38"/>
      <c r="C2" s="38"/>
      <c r="D2" s="38"/>
      <c r="E2" s="38"/>
      <c r="F2" s="38"/>
      <c r="G2" s="75"/>
      <c r="H2" s="38"/>
      <c r="I2" s="38"/>
      <c r="J2" s="38"/>
      <c r="K2" s="41"/>
    </row>
    <row r="4" spans="1:11" ht="18.75" customHeight="1">
      <c r="A4" s="49" t="s">
        <v>5</v>
      </c>
      <c r="B4" s="9"/>
    </row>
    <row r="5" spans="1:11" ht="18.75" customHeight="1">
      <c r="A5" s="9"/>
      <c r="B5" s="51" t="s">
        <v>8</v>
      </c>
      <c r="C5" s="51" t="s">
        <v>9</v>
      </c>
      <c r="D5" s="51" t="s">
        <v>10</v>
      </c>
      <c r="E5" s="51" t="s">
        <v>11</v>
      </c>
      <c r="F5" s="51" t="s">
        <v>12</v>
      </c>
      <c r="G5" s="71" t="s">
        <v>13</v>
      </c>
      <c r="H5" s="51" t="s">
        <v>14</v>
      </c>
      <c r="I5" s="51" t="s">
        <v>15</v>
      </c>
      <c r="J5" s="51" t="s">
        <v>16</v>
      </c>
      <c r="K5" s="51" t="s">
        <v>17</v>
      </c>
    </row>
    <row r="6" spans="1:11" s="36" customFormat="1" ht="39" customHeight="1">
      <c r="B6" s="51" t="s">
        <v>18</v>
      </c>
      <c r="C6" s="51" t="s">
        <v>19</v>
      </c>
      <c r="D6" s="51" t="s">
        <v>20</v>
      </c>
      <c r="E6" s="51" t="s">
        <v>21</v>
      </c>
      <c r="F6" s="51" t="s">
        <v>22</v>
      </c>
      <c r="G6" s="71" t="s">
        <v>23</v>
      </c>
      <c r="H6" s="51" t="s">
        <v>24</v>
      </c>
      <c r="I6" s="51" t="s">
        <v>25</v>
      </c>
      <c r="J6" s="51" t="s">
        <v>26</v>
      </c>
      <c r="K6" s="51" t="s">
        <v>27</v>
      </c>
    </row>
    <row r="7" spans="1:11" s="62" customFormat="1" ht="80.099999999999994" customHeight="1">
      <c r="B7" s="63"/>
      <c r="C7" s="80" t="s">
        <v>276</v>
      </c>
      <c r="D7" s="64" t="s">
        <v>270</v>
      </c>
      <c r="E7" s="112">
        <f>'PMS(calc_process)'!H25</f>
        <v>60000</v>
      </c>
      <c r="F7" s="61" t="s">
        <v>271</v>
      </c>
      <c r="G7" s="76" t="s">
        <v>277</v>
      </c>
      <c r="H7" s="66" t="s">
        <v>43</v>
      </c>
      <c r="I7" s="67" t="s">
        <v>265</v>
      </c>
      <c r="J7" s="67" t="s">
        <v>54</v>
      </c>
      <c r="K7" s="68"/>
    </row>
    <row r="8" spans="1:11" s="62" customFormat="1" ht="80.099999999999994" customHeight="1">
      <c r="B8" s="63"/>
      <c r="C8" s="80" t="s">
        <v>247</v>
      </c>
      <c r="D8" s="64" t="s">
        <v>249</v>
      </c>
      <c r="E8" s="112">
        <f>'PMS(calc_process)'!H26</f>
        <v>13199.999999999998</v>
      </c>
      <c r="F8" s="61" t="s">
        <v>83</v>
      </c>
      <c r="G8" s="76" t="s">
        <v>245</v>
      </c>
      <c r="H8" s="66" t="s">
        <v>43</v>
      </c>
      <c r="I8" s="67" t="s">
        <v>259</v>
      </c>
      <c r="J8" s="67" t="s">
        <v>54</v>
      </c>
      <c r="K8" s="68"/>
    </row>
    <row r="9" spans="1:11" s="62" customFormat="1" ht="80.099999999999994" customHeight="1">
      <c r="B9" s="115"/>
      <c r="C9" s="80" t="s">
        <v>251</v>
      </c>
      <c r="D9" s="64" t="s">
        <v>253</v>
      </c>
      <c r="E9" s="116">
        <f>'PMS(calc_process)'!H74</f>
        <v>104949</v>
      </c>
      <c r="F9" s="61" t="s">
        <v>83</v>
      </c>
      <c r="G9" s="117" t="s">
        <v>42</v>
      </c>
      <c r="H9" s="66" t="s">
        <v>43</v>
      </c>
      <c r="I9" s="67" t="s">
        <v>259</v>
      </c>
      <c r="J9" s="67" t="s">
        <v>54</v>
      </c>
      <c r="K9" s="118"/>
    </row>
    <row r="10" spans="1:11" s="62" customFormat="1" ht="80.099999999999994" customHeight="1">
      <c r="B10" s="63"/>
      <c r="C10" s="80" t="s">
        <v>75</v>
      </c>
      <c r="D10" s="64" t="s">
        <v>59</v>
      </c>
      <c r="E10" s="112">
        <f>'PMS(calc_process)'!H24</f>
        <v>0</v>
      </c>
      <c r="F10" s="61" t="s">
        <v>83</v>
      </c>
      <c r="G10" s="76" t="s">
        <v>42</v>
      </c>
      <c r="H10" s="66" t="s">
        <v>43</v>
      </c>
      <c r="I10" s="67" t="s">
        <v>259</v>
      </c>
      <c r="J10" s="67" t="s">
        <v>54</v>
      </c>
      <c r="K10" s="68"/>
    </row>
    <row r="11" spans="1:11" s="62" customFormat="1" ht="80.099999999999994" customHeight="1">
      <c r="B11" s="115"/>
      <c r="C11" s="196" t="s">
        <v>272</v>
      </c>
      <c r="D11" s="197" t="s">
        <v>261</v>
      </c>
      <c r="E11" s="116">
        <f>'PMS(calc_process)'!H18</f>
        <v>104949</v>
      </c>
      <c r="F11" s="198" t="s">
        <v>278</v>
      </c>
      <c r="G11" s="76" t="s">
        <v>277</v>
      </c>
      <c r="H11" s="66" t="s">
        <v>43</v>
      </c>
      <c r="I11" s="199" t="s">
        <v>262</v>
      </c>
      <c r="J11" s="67" t="s">
        <v>54</v>
      </c>
      <c r="K11" s="118"/>
    </row>
    <row r="12" spans="1:11" s="62" customFormat="1" ht="80.099999999999994" customHeight="1">
      <c r="B12" s="115"/>
      <c r="C12" s="196" t="s">
        <v>273</v>
      </c>
      <c r="D12" s="197" t="s">
        <v>263</v>
      </c>
      <c r="E12" s="116">
        <f>'PMS(calc_process)'!H21</f>
        <v>262375</v>
      </c>
      <c r="F12" s="198" t="s">
        <v>264</v>
      </c>
      <c r="G12" s="76" t="s">
        <v>277</v>
      </c>
      <c r="H12" s="66" t="s">
        <v>43</v>
      </c>
      <c r="I12" s="199" t="s">
        <v>265</v>
      </c>
      <c r="J12" s="67" t="s">
        <v>54</v>
      </c>
      <c r="K12" s="118"/>
    </row>
    <row r="13" spans="1:11" s="62" customFormat="1" ht="80.099999999999994" customHeight="1">
      <c r="B13" s="115"/>
      <c r="C13" s="80" t="s">
        <v>274</v>
      </c>
      <c r="D13" s="64" t="s">
        <v>266</v>
      </c>
      <c r="E13" s="116">
        <f>'PMS(calc_process)'!H23</f>
        <v>7260.7449999999999</v>
      </c>
      <c r="F13" s="61" t="s">
        <v>279</v>
      </c>
      <c r="G13" s="76" t="s">
        <v>277</v>
      </c>
      <c r="H13" s="66" t="s">
        <v>43</v>
      </c>
      <c r="I13" s="67" t="s">
        <v>267</v>
      </c>
      <c r="J13" s="67" t="s">
        <v>54</v>
      </c>
      <c r="K13" s="118"/>
    </row>
    <row r="14" spans="1:11" s="62" customFormat="1" ht="80.099999999999994" customHeight="1">
      <c r="B14" s="115"/>
      <c r="C14" s="196" t="s">
        <v>275</v>
      </c>
      <c r="D14" s="197" t="s">
        <v>268</v>
      </c>
      <c r="E14" s="116">
        <f>'PMS(calc_process)'!H24</f>
        <v>0</v>
      </c>
      <c r="F14" s="198" t="s">
        <v>269</v>
      </c>
      <c r="G14" s="76" t="s">
        <v>277</v>
      </c>
      <c r="H14" s="66" t="s">
        <v>43</v>
      </c>
      <c r="I14" s="199" t="s">
        <v>267</v>
      </c>
      <c r="J14" s="67" t="s">
        <v>54</v>
      </c>
      <c r="K14" s="118"/>
    </row>
    <row r="15" spans="1:11" ht="8.25" customHeight="1">
      <c r="F15" s="201"/>
      <c r="G15" s="203"/>
      <c r="H15" s="201"/>
    </row>
    <row r="16" spans="1:11" ht="20.100000000000001" customHeight="1">
      <c r="A16" s="49" t="s">
        <v>40</v>
      </c>
      <c r="G16" s="200"/>
      <c r="H16" s="202"/>
    </row>
    <row r="17" spans="1:11" ht="20.100000000000001" customHeight="1">
      <c r="B17" s="51" t="s">
        <v>8</v>
      </c>
      <c r="C17" s="206" t="s">
        <v>9</v>
      </c>
      <c r="D17" s="206"/>
      <c r="E17" s="51" t="s">
        <v>10</v>
      </c>
      <c r="F17" s="51" t="s">
        <v>11</v>
      </c>
      <c r="G17" s="206" t="s">
        <v>12</v>
      </c>
      <c r="H17" s="206"/>
      <c r="I17" s="206"/>
      <c r="J17" s="206" t="s">
        <v>13</v>
      </c>
      <c r="K17" s="206"/>
    </row>
    <row r="18" spans="1:11" ht="39" customHeight="1">
      <c r="B18" s="51" t="s">
        <v>19</v>
      </c>
      <c r="C18" s="206" t="s">
        <v>20</v>
      </c>
      <c r="D18" s="206"/>
      <c r="E18" s="51" t="s">
        <v>21</v>
      </c>
      <c r="F18" s="51" t="s">
        <v>22</v>
      </c>
      <c r="G18" s="206" t="s">
        <v>24</v>
      </c>
      <c r="H18" s="206"/>
      <c r="I18" s="206"/>
      <c r="J18" s="206" t="s">
        <v>27</v>
      </c>
      <c r="K18" s="206"/>
    </row>
    <row r="19" spans="1:11" ht="80.099999999999994" customHeight="1">
      <c r="B19" s="111" t="s">
        <v>70</v>
      </c>
      <c r="C19" s="211" t="s">
        <v>257</v>
      </c>
      <c r="D19" s="212"/>
      <c r="E19" s="65">
        <f>'PMS(calc_process)'!H12</f>
        <v>60000</v>
      </c>
      <c r="F19" s="61" t="s">
        <v>83</v>
      </c>
      <c r="G19" s="213" t="s">
        <v>53</v>
      </c>
      <c r="H19" s="214"/>
      <c r="I19" s="215"/>
      <c r="J19" s="216"/>
      <c r="K19" s="217"/>
    </row>
    <row r="20" spans="1:11" ht="80.099999999999994" customHeight="1">
      <c r="B20" s="111" t="s">
        <v>71</v>
      </c>
      <c r="C20" s="211" t="s">
        <v>60</v>
      </c>
      <c r="D20" s="212"/>
      <c r="E20" s="112">
        <f>'PMS(calc_process)'!H13</f>
        <v>15000</v>
      </c>
      <c r="F20" s="61" t="s">
        <v>83</v>
      </c>
      <c r="G20" s="213" t="s">
        <v>258</v>
      </c>
      <c r="H20" s="214"/>
      <c r="I20" s="215"/>
      <c r="J20" s="81"/>
      <c r="K20" s="82"/>
    </row>
    <row r="21" spans="1:11" ht="80.099999999999994" customHeight="1">
      <c r="B21" s="111" t="s">
        <v>72</v>
      </c>
      <c r="C21" s="211" t="s">
        <v>52</v>
      </c>
      <c r="D21" s="212"/>
      <c r="E21" s="65">
        <f>'PMS(calc_process)'!H19</f>
        <v>104949</v>
      </c>
      <c r="F21" s="61" t="s">
        <v>68</v>
      </c>
      <c r="G21" s="213" t="s">
        <v>53</v>
      </c>
      <c r="H21" s="214"/>
      <c r="I21" s="215"/>
      <c r="J21" s="81"/>
      <c r="K21" s="82"/>
    </row>
    <row r="22" spans="1:11" ht="80.099999999999994" customHeight="1">
      <c r="B22" s="111" t="s">
        <v>73</v>
      </c>
      <c r="C22" s="211" t="s">
        <v>61</v>
      </c>
      <c r="D22" s="212"/>
      <c r="E22" s="65">
        <f>'PMS(calc_process)'!H20</f>
        <v>262375</v>
      </c>
      <c r="F22" s="61" t="s">
        <v>69</v>
      </c>
      <c r="G22" s="213" t="s">
        <v>53</v>
      </c>
      <c r="H22" s="214"/>
      <c r="I22" s="215"/>
      <c r="J22" s="113"/>
      <c r="K22" s="114"/>
    </row>
    <row r="23" spans="1:11" ht="80.099999999999994" customHeight="1">
      <c r="B23" s="111" t="s">
        <v>74</v>
      </c>
      <c r="C23" s="211" t="s">
        <v>62</v>
      </c>
      <c r="D23" s="212"/>
      <c r="E23" s="65">
        <f>'PMS(calc_process)'!H22</f>
        <v>13300</v>
      </c>
      <c r="F23" s="61" t="s">
        <v>83</v>
      </c>
      <c r="G23" s="213" t="s">
        <v>53</v>
      </c>
      <c r="H23" s="214"/>
      <c r="I23" s="215"/>
      <c r="J23" s="113"/>
      <c r="K23" s="114"/>
    </row>
    <row r="24" spans="1:11" ht="6.75" customHeight="1"/>
    <row r="25" spans="1:11" ht="18.75" customHeight="1">
      <c r="A25" s="50" t="s">
        <v>6</v>
      </c>
      <c r="B25" s="7"/>
    </row>
    <row r="26" spans="1:11" ht="21.75" thickBot="1">
      <c r="B26" s="207" t="s">
        <v>34</v>
      </c>
      <c r="C26" s="208"/>
      <c r="D26" s="53" t="s">
        <v>22</v>
      </c>
    </row>
    <row r="27" spans="1:11" ht="21.75" thickBot="1">
      <c r="B27" s="209">
        <f>ROUNDDOWN('PMS(calc_process)'!H10, 0)</f>
        <v>2214</v>
      </c>
      <c r="C27" s="210"/>
      <c r="D27" s="54" t="s">
        <v>35</v>
      </c>
    </row>
    <row r="28" spans="1:11" ht="20.100000000000001" customHeight="1">
      <c r="B28" s="8"/>
      <c r="C28" s="8"/>
      <c r="F28" s="37"/>
      <c r="G28" s="77"/>
    </row>
    <row r="29" spans="1:11" ht="18.75" customHeight="1">
      <c r="A29" s="49" t="s">
        <v>7</v>
      </c>
    </row>
    <row r="30" spans="1:11" ht="18" customHeight="1">
      <c r="B30" s="52" t="s">
        <v>29</v>
      </c>
      <c r="C30" s="205" t="s">
        <v>30</v>
      </c>
      <c r="D30" s="205"/>
      <c r="E30" s="205"/>
      <c r="F30" s="205"/>
      <c r="G30" s="205"/>
      <c r="H30" s="205"/>
      <c r="I30" s="205"/>
      <c r="J30" s="39"/>
    </row>
    <row r="31" spans="1:11" ht="18" customHeight="1">
      <c r="B31" s="52" t="s">
        <v>28</v>
      </c>
      <c r="C31" s="205" t="s">
        <v>31</v>
      </c>
      <c r="D31" s="205"/>
      <c r="E31" s="205"/>
      <c r="F31" s="205"/>
      <c r="G31" s="205"/>
      <c r="H31" s="205"/>
      <c r="I31" s="205"/>
      <c r="J31" s="39"/>
    </row>
    <row r="32" spans="1:11" ht="18" customHeight="1">
      <c r="B32" s="52" t="s">
        <v>32</v>
      </c>
      <c r="C32" s="205" t="s">
        <v>33</v>
      </c>
      <c r="D32" s="205"/>
      <c r="E32" s="205"/>
      <c r="F32" s="205"/>
      <c r="G32" s="205"/>
      <c r="H32" s="205"/>
      <c r="I32" s="205"/>
      <c r="J32" s="39"/>
    </row>
  </sheetData>
  <mergeCells count="22">
    <mergeCell ref="J17:K17"/>
    <mergeCell ref="J18:K18"/>
    <mergeCell ref="G17:I17"/>
    <mergeCell ref="G18:I18"/>
    <mergeCell ref="G19:I19"/>
    <mergeCell ref="J19:K19"/>
    <mergeCell ref="C32:I32"/>
    <mergeCell ref="C17:D17"/>
    <mergeCell ref="C18:D18"/>
    <mergeCell ref="B26:C26"/>
    <mergeCell ref="B27:C27"/>
    <mergeCell ref="C30:I30"/>
    <mergeCell ref="C19:D19"/>
    <mergeCell ref="C20:D20"/>
    <mergeCell ref="C21:D21"/>
    <mergeCell ref="G20:I20"/>
    <mergeCell ref="G21:I21"/>
    <mergeCell ref="C22:D22"/>
    <mergeCell ref="G22:I22"/>
    <mergeCell ref="C23:D23"/>
    <mergeCell ref="G23:I23"/>
    <mergeCell ref="C31:I31"/>
  </mergeCells>
  <phoneticPr fontId="5"/>
  <pageMargins left="0.70866141732283472" right="0.70866141732283472" top="0.74803149606299213" bottom="0.74803149606299213" header="0.31496062992125984" footer="0.31496062992125984"/>
  <pageSetup paperSize="9" scale="36" orientation="landscape" r:id="rId1"/>
  <headerFooter>
    <oddFooter>&amp;C&amp;12Ⅲ&amp;"Century,標準"-10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L123"/>
  <sheetViews>
    <sheetView showGridLines="0" view="pageBreakPreview" topLeftCell="A70" zoomScale="25" zoomScaleNormal="100" zoomScaleSheetLayoutView="25" zoomScalePageLayoutView="10" workbookViewId="0">
      <selection activeCell="R95" sqref="R95"/>
    </sheetView>
  </sheetViews>
  <sheetFormatPr defaultColWidth="9" defaultRowHeight="14.25"/>
  <cols>
    <col min="1" max="4" width="3.625" style="1" customWidth="1"/>
    <col min="5" max="5" width="88.875" style="1" customWidth="1"/>
    <col min="6" max="6" width="15" style="1" customWidth="1"/>
    <col min="7" max="7" width="25.25" style="1" bestFit="1" customWidth="1"/>
    <col min="8" max="8" width="12.625" style="1" customWidth="1"/>
    <col min="9" max="9" width="14.625" style="1" customWidth="1"/>
    <col min="10" max="10" width="26.125" style="72" bestFit="1" customWidth="1"/>
    <col min="11" max="16384" width="9" style="1"/>
  </cols>
  <sheetData>
    <row r="1" spans="1:12" ht="18" customHeight="1">
      <c r="J1" s="72" t="str">
        <f>'PMS(input)'!K1</f>
        <v>JCM_MN_F_PMS_ver01.0</v>
      </c>
    </row>
    <row r="2" spans="1:12" ht="27.75" customHeight="1">
      <c r="A2" s="218" t="s">
        <v>39</v>
      </c>
      <c r="B2" s="219"/>
      <c r="C2" s="219"/>
      <c r="D2" s="219"/>
      <c r="E2" s="219"/>
      <c r="F2" s="220"/>
      <c r="G2" s="219"/>
      <c r="H2" s="219"/>
      <c r="I2" s="219"/>
      <c r="J2" s="221"/>
    </row>
    <row r="3" spans="1:12" ht="18" customHeight="1">
      <c r="A3" s="222" t="s">
        <v>37</v>
      </c>
      <c r="B3" s="223"/>
      <c r="C3" s="223"/>
      <c r="D3" s="223"/>
      <c r="E3" s="223"/>
      <c r="F3" s="223"/>
      <c r="G3" s="223"/>
      <c r="H3" s="223"/>
      <c r="I3" s="223"/>
      <c r="J3" s="224"/>
    </row>
    <row r="4" spans="1:12" s="169" customFormat="1" ht="11.25" customHeight="1">
      <c r="A4" s="166"/>
      <c r="B4" s="167"/>
      <c r="C4" s="167"/>
      <c r="D4" s="167"/>
      <c r="E4" s="167"/>
      <c r="F4" s="167"/>
      <c r="G4" s="167"/>
      <c r="H4" s="167"/>
      <c r="I4" s="167"/>
      <c r="J4" s="168"/>
    </row>
    <row r="5" spans="1:12" s="169" customFormat="1" ht="18" customHeight="1">
      <c r="A5" s="94" t="s">
        <v>237</v>
      </c>
      <c r="B5" s="172"/>
      <c r="C5" s="172"/>
      <c r="D5" s="173"/>
      <c r="E5" s="174"/>
      <c r="F5" s="175"/>
      <c r="G5" s="175"/>
      <c r="H5" s="174"/>
      <c r="I5" s="175"/>
      <c r="J5" s="176"/>
    </row>
    <row r="6" spans="1:12" s="169" customFormat="1" ht="18" customHeight="1">
      <c r="A6" s="94"/>
      <c r="B6" s="225" t="s">
        <v>235</v>
      </c>
      <c r="C6" s="226"/>
      <c r="D6" s="226"/>
      <c r="E6" s="226"/>
      <c r="F6" s="226"/>
      <c r="G6" s="226"/>
      <c r="H6" s="226"/>
      <c r="I6" s="227"/>
      <c r="J6" s="170" t="s">
        <v>195</v>
      </c>
    </row>
    <row r="7" spans="1:12" s="169" customFormat="1" ht="18" customHeight="1" thickBot="1">
      <c r="A7" s="69"/>
      <c r="B7" s="225" t="s">
        <v>236</v>
      </c>
      <c r="C7" s="226"/>
      <c r="D7" s="226"/>
      <c r="E7" s="226"/>
      <c r="F7" s="226"/>
      <c r="G7" s="226"/>
      <c r="H7" s="226"/>
      <c r="I7" s="227"/>
      <c r="J7" s="171" t="s">
        <v>195</v>
      </c>
    </row>
    <row r="8" spans="1:12" s="169" customFormat="1" ht="18" customHeight="1" thickBot="1">
      <c r="A8" s="97"/>
      <c r="B8" s="228"/>
      <c r="C8" s="229"/>
      <c r="D8" s="229"/>
      <c r="E8" s="229"/>
      <c r="F8" s="229"/>
      <c r="G8" s="229"/>
      <c r="H8" s="229"/>
      <c r="I8" s="229"/>
      <c r="J8" s="193" t="str">
        <f>IF(AND(J6="Yes",J7="Yes"),"Option 1",IF(AND(J6="Yes",J7="No"),"Option 2",IF(AND(J6="No",J7="Yes"),"Option 3","Option 4")))</f>
        <v>Option 1</v>
      </c>
    </row>
    <row r="9" spans="1:12" ht="27.75" thickBot="1">
      <c r="A9" s="87" t="s">
        <v>196</v>
      </c>
      <c r="B9" s="43"/>
      <c r="C9" s="43"/>
      <c r="D9" s="43"/>
      <c r="E9" s="44"/>
      <c r="F9" s="45" t="s">
        <v>2</v>
      </c>
      <c r="G9" s="187" t="s">
        <v>239</v>
      </c>
      <c r="H9" s="24" t="s">
        <v>0</v>
      </c>
      <c r="I9" s="24" t="s">
        <v>1</v>
      </c>
      <c r="J9" s="192" t="s">
        <v>3</v>
      </c>
    </row>
    <row r="10" spans="1:12" ht="18.75" customHeight="1" thickBot="1">
      <c r="A10" s="88"/>
      <c r="B10" s="89" t="s">
        <v>45</v>
      </c>
      <c r="C10" s="89"/>
      <c r="D10" s="90"/>
      <c r="E10" s="91"/>
      <c r="F10" s="92"/>
      <c r="G10" s="92"/>
      <c r="H10" s="195">
        <f>H30-H58</f>
        <v>2214.8963869999998</v>
      </c>
      <c r="I10" s="84" t="s">
        <v>91</v>
      </c>
      <c r="J10" s="93" t="s">
        <v>92</v>
      </c>
    </row>
    <row r="11" spans="1:12" ht="18.75" customHeight="1">
      <c r="A11" s="94" t="s">
        <v>243</v>
      </c>
      <c r="B11" s="13"/>
      <c r="C11" s="13"/>
      <c r="D11" s="14"/>
      <c r="E11" s="15"/>
      <c r="F11" s="16"/>
      <c r="G11" s="16"/>
      <c r="H11" s="95"/>
      <c r="I11" s="16"/>
      <c r="J11" s="96"/>
      <c r="K11" s="40"/>
      <c r="L11" s="40"/>
    </row>
    <row r="12" spans="1:12" ht="18.75" customHeight="1">
      <c r="A12" s="69"/>
      <c r="B12" s="125" t="s">
        <v>256</v>
      </c>
      <c r="C12" s="57"/>
      <c r="D12" s="57"/>
      <c r="E12" s="11"/>
      <c r="F12" s="27"/>
      <c r="G12" s="27"/>
      <c r="H12" s="154">
        <v>60000</v>
      </c>
      <c r="I12" s="21" t="s">
        <v>82</v>
      </c>
      <c r="J12" s="93" t="s">
        <v>93</v>
      </c>
    </row>
    <row r="13" spans="1:12" ht="18.75" customHeight="1">
      <c r="A13" s="97"/>
      <c r="B13" s="126" t="s">
        <v>55</v>
      </c>
      <c r="C13" s="58"/>
      <c r="D13" s="58"/>
      <c r="E13" s="11"/>
      <c r="F13" s="28"/>
      <c r="G13" s="28"/>
      <c r="H13" s="154">
        <v>15000</v>
      </c>
      <c r="I13" s="21" t="s">
        <v>82</v>
      </c>
      <c r="J13" s="93" t="s">
        <v>94</v>
      </c>
      <c r="K13" s="78"/>
    </row>
    <row r="14" spans="1:12" ht="18.75" customHeight="1">
      <c r="A14" s="97"/>
      <c r="B14" s="127" t="s">
        <v>198</v>
      </c>
      <c r="C14" s="119"/>
      <c r="D14" s="119"/>
      <c r="E14" s="120"/>
      <c r="F14" s="121"/>
      <c r="G14" s="165">
        <v>1</v>
      </c>
      <c r="H14" s="180" t="str">
        <f>IF(G14&gt;1,IF(G14&gt;2,IF(G14&gt;3,IF(G14&gt;4,IF(G14&gt;5,IF(G14&gt;6,"0.5","0.8"),"0.2"),"0.8"),"0.3"),"0.0"),"0.1")</f>
        <v>0.1</v>
      </c>
      <c r="I14" s="74" t="s">
        <v>164</v>
      </c>
      <c r="J14" s="122" t="s">
        <v>190</v>
      </c>
      <c r="K14" s="78"/>
    </row>
    <row r="15" spans="1:12" ht="18.75" customHeight="1">
      <c r="A15" s="97"/>
      <c r="B15" s="127" t="s">
        <v>199</v>
      </c>
      <c r="C15" s="119"/>
      <c r="D15" s="119"/>
      <c r="E15" s="120"/>
      <c r="F15" s="121"/>
      <c r="G15" s="121"/>
      <c r="H15" s="190">
        <f>F101</f>
        <v>0.25</v>
      </c>
      <c r="I15" s="74" t="s">
        <v>238</v>
      </c>
      <c r="J15" s="122" t="s">
        <v>191</v>
      </c>
      <c r="K15" s="78"/>
    </row>
    <row r="16" spans="1:12" ht="18.75" customHeight="1">
      <c r="A16" s="97"/>
      <c r="B16" s="127" t="s">
        <v>178</v>
      </c>
      <c r="C16" s="119"/>
      <c r="D16" s="119"/>
      <c r="E16" s="120"/>
      <c r="F16" s="121"/>
      <c r="G16" s="121"/>
      <c r="H16" s="190">
        <f>F104</f>
        <v>0.89</v>
      </c>
      <c r="I16" s="74" t="s">
        <v>164</v>
      </c>
      <c r="J16" s="122" t="s">
        <v>192</v>
      </c>
      <c r="K16" s="78"/>
    </row>
    <row r="17" spans="1:11" ht="18.75" customHeight="1">
      <c r="A17" s="97"/>
      <c r="B17" s="127" t="s">
        <v>182</v>
      </c>
      <c r="C17" s="119"/>
      <c r="D17" s="119"/>
      <c r="E17" s="120"/>
      <c r="F17" s="121"/>
      <c r="G17" s="121"/>
      <c r="H17" s="189">
        <f>F107</f>
        <v>21</v>
      </c>
      <c r="I17" s="74" t="s">
        <v>164</v>
      </c>
      <c r="J17" s="122" t="s">
        <v>193</v>
      </c>
      <c r="K17" s="78"/>
    </row>
    <row r="18" spans="1:11" ht="18.75" customHeight="1">
      <c r="A18" s="97"/>
      <c r="B18" s="127" t="s">
        <v>156</v>
      </c>
      <c r="C18" s="119"/>
      <c r="D18" s="119"/>
      <c r="E18" s="120"/>
      <c r="F18" s="121"/>
      <c r="G18" s="121"/>
      <c r="H18" s="123">
        <v>104949</v>
      </c>
      <c r="I18" s="55" t="s">
        <v>95</v>
      </c>
      <c r="J18" s="122" t="s">
        <v>96</v>
      </c>
    </row>
    <row r="19" spans="1:11" ht="18.75" customHeight="1">
      <c r="A19" s="97"/>
      <c r="B19" s="126" t="s">
        <v>56</v>
      </c>
      <c r="C19" s="58"/>
      <c r="D19" s="58"/>
      <c r="E19" s="11"/>
      <c r="F19" s="28"/>
      <c r="G19" s="28"/>
      <c r="H19" s="59">
        <v>104949</v>
      </c>
      <c r="I19" s="55" t="s">
        <v>95</v>
      </c>
      <c r="J19" s="93" t="s">
        <v>97</v>
      </c>
    </row>
    <row r="20" spans="1:11" ht="18.75" customHeight="1">
      <c r="A20" s="69"/>
      <c r="B20" s="126" t="s">
        <v>57</v>
      </c>
      <c r="C20" s="58"/>
      <c r="D20" s="58"/>
      <c r="E20" s="11"/>
      <c r="F20" s="28"/>
      <c r="G20" s="28"/>
      <c r="H20" s="59">
        <v>262375</v>
      </c>
      <c r="I20" s="55" t="s">
        <v>84</v>
      </c>
      <c r="J20" s="93" t="s">
        <v>98</v>
      </c>
    </row>
    <row r="21" spans="1:11" ht="18.75" customHeight="1">
      <c r="A21" s="69"/>
      <c r="B21" s="127" t="s">
        <v>77</v>
      </c>
      <c r="C21" s="57"/>
      <c r="D21" s="57"/>
      <c r="E21" s="120"/>
      <c r="F21" s="121"/>
      <c r="G21" s="121"/>
      <c r="H21" s="123">
        <v>262375</v>
      </c>
      <c r="I21" s="124" t="s">
        <v>76</v>
      </c>
      <c r="J21" s="93" t="s">
        <v>99</v>
      </c>
    </row>
    <row r="22" spans="1:11" ht="18.75" customHeight="1">
      <c r="A22" s="69"/>
      <c r="B22" s="126" t="s">
        <v>67</v>
      </c>
      <c r="C22" s="57"/>
      <c r="D22" s="57"/>
      <c r="E22" s="11"/>
      <c r="F22" s="27"/>
      <c r="G22" s="27"/>
      <c r="H22" s="154">
        <v>13300</v>
      </c>
      <c r="I22" s="21" t="s">
        <v>82</v>
      </c>
      <c r="J22" s="93" t="s">
        <v>100</v>
      </c>
    </row>
    <row r="23" spans="1:11" ht="18.75" customHeight="1">
      <c r="A23" s="69"/>
      <c r="B23" s="127" t="s">
        <v>79</v>
      </c>
      <c r="C23" s="57"/>
      <c r="D23" s="57"/>
      <c r="E23" s="120"/>
      <c r="F23" s="121"/>
      <c r="G23" s="121"/>
      <c r="H23" s="123">
        <f>7260745/1000</f>
        <v>7260.7449999999999</v>
      </c>
      <c r="I23" s="124" t="s">
        <v>78</v>
      </c>
      <c r="J23" s="122" t="s">
        <v>101</v>
      </c>
    </row>
    <row r="24" spans="1:11" ht="18.75" customHeight="1">
      <c r="A24" s="69"/>
      <c r="B24" s="127" t="s">
        <v>80</v>
      </c>
      <c r="C24" s="57"/>
      <c r="D24" s="57"/>
      <c r="E24" s="120"/>
      <c r="F24" s="121"/>
      <c r="G24" s="121"/>
      <c r="H24" s="123">
        <v>0</v>
      </c>
      <c r="I24" s="124" t="s">
        <v>81</v>
      </c>
      <c r="J24" s="122" t="s">
        <v>102</v>
      </c>
    </row>
    <row r="25" spans="1:11" ht="18.75" customHeight="1">
      <c r="A25" s="69"/>
      <c r="B25" s="125" t="s">
        <v>157</v>
      </c>
      <c r="C25" s="57"/>
      <c r="D25" s="57"/>
      <c r="E25" s="120"/>
      <c r="F25" s="121"/>
      <c r="G25" s="121"/>
      <c r="H25" s="123">
        <v>60000</v>
      </c>
      <c r="I25" s="21" t="s">
        <v>82</v>
      </c>
      <c r="J25" s="122" t="s">
        <v>103</v>
      </c>
    </row>
    <row r="26" spans="1:11" ht="18.75" customHeight="1">
      <c r="A26" s="69"/>
      <c r="B26" s="125" t="s">
        <v>248</v>
      </c>
      <c r="C26" s="57"/>
      <c r="D26" s="57"/>
      <c r="E26" s="120"/>
      <c r="F26" s="121"/>
      <c r="G26" s="121"/>
      <c r="H26" s="123">
        <f>H25*(1-0.78)</f>
        <v>13199.999999999998</v>
      </c>
      <c r="I26" s="21" t="s">
        <v>82</v>
      </c>
      <c r="J26" s="122" t="s">
        <v>246</v>
      </c>
    </row>
    <row r="27" spans="1:11" ht="18.75" customHeight="1">
      <c r="A27" s="69"/>
      <c r="B27" s="125" t="s">
        <v>158</v>
      </c>
      <c r="C27" s="57"/>
      <c r="D27" s="57"/>
      <c r="E27" s="120"/>
      <c r="F27" s="121"/>
      <c r="G27" s="121"/>
      <c r="H27" s="123">
        <v>60000</v>
      </c>
      <c r="I27" s="21" t="s">
        <v>82</v>
      </c>
      <c r="J27" s="122" t="s">
        <v>104</v>
      </c>
    </row>
    <row r="28" spans="1:11" ht="18.75" customHeight="1">
      <c r="A28" s="97"/>
      <c r="B28" s="126" t="s">
        <v>63</v>
      </c>
      <c r="C28" s="57"/>
      <c r="D28" s="57"/>
      <c r="E28" s="11"/>
      <c r="F28" s="86"/>
      <c r="G28" s="86"/>
      <c r="H28" s="154">
        <v>10000</v>
      </c>
      <c r="I28" s="21" t="s">
        <v>82</v>
      </c>
      <c r="J28" s="93" t="s">
        <v>105</v>
      </c>
      <c r="K28" s="78"/>
    </row>
    <row r="29" spans="1:11" ht="18.75" customHeight="1" thickBot="1">
      <c r="A29" s="147" t="s">
        <v>244</v>
      </c>
      <c r="B29" s="148"/>
      <c r="C29" s="47"/>
      <c r="D29" s="149"/>
      <c r="E29" s="149"/>
      <c r="F29" s="149"/>
      <c r="G29" s="149"/>
      <c r="H29" s="105"/>
      <c r="I29" s="105"/>
      <c r="J29" s="150"/>
    </row>
    <row r="30" spans="1:11" ht="18.75" customHeight="1" thickBot="1">
      <c r="A30" s="69"/>
      <c r="B30" s="29" t="s">
        <v>46</v>
      </c>
      <c r="C30" s="46"/>
      <c r="D30" s="17"/>
      <c r="E30" s="17"/>
      <c r="F30" s="3"/>
      <c r="G30" s="3"/>
      <c r="H30" s="110">
        <f>H31+H45+H52</f>
        <v>5720.0250685999999</v>
      </c>
      <c r="I30" s="3" t="s">
        <v>91</v>
      </c>
      <c r="J30" s="98" t="s">
        <v>106</v>
      </c>
    </row>
    <row r="31" spans="1:11" ht="18.75" customHeight="1">
      <c r="A31" s="69"/>
      <c r="B31" s="29"/>
      <c r="C31" s="194" t="s">
        <v>240</v>
      </c>
      <c r="D31" s="152"/>
      <c r="E31" s="31"/>
      <c r="F31" s="32"/>
      <c r="G31" s="32"/>
      <c r="H31" s="102">
        <f>(H32*(H33-H34)/1000000*H35*H36*H37*H38)</f>
        <v>0</v>
      </c>
      <c r="I31" s="21" t="s">
        <v>107</v>
      </c>
      <c r="J31" s="98" t="s">
        <v>108</v>
      </c>
      <c r="K31" s="78"/>
    </row>
    <row r="32" spans="1:11" ht="18.75" customHeight="1">
      <c r="A32" s="69"/>
      <c r="B32" s="29"/>
      <c r="C32" s="85"/>
      <c r="D32" s="30" t="s">
        <v>165</v>
      </c>
      <c r="E32" s="31"/>
      <c r="F32" s="32"/>
      <c r="G32" s="32"/>
      <c r="H32" s="102">
        <f>IF(OR(J8="Option 1",J8="Option 2"),H39,IF(OR(J8="Option 3 ",J8="Option 4"),H42/H43*H44*H40))</f>
        <v>104949</v>
      </c>
      <c r="I32" s="74" t="s">
        <v>109</v>
      </c>
      <c r="J32" s="99" t="s">
        <v>58</v>
      </c>
    </row>
    <row r="33" spans="1:11" ht="18.75" customHeight="1">
      <c r="A33" s="69"/>
      <c r="B33" s="155"/>
      <c r="C33" s="156"/>
      <c r="D33" s="30" t="s">
        <v>160</v>
      </c>
      <c r="E33" s="157"/>
      <c r="F33" s="158"/>
      <c r="G33" s="158"/>
      <c r="H33" s="159">
        <v>0</v>
      </c>
      <c r="I33" s="74" t="s">
        <v>170</v>
      </c>
      <c r="J33" s="160" t="s">
        <v>110</v>
      </c>
    </row>
    <row r="34" spans="1:11" ht="18.75" customHeight="1">
      <c r="A34" s="69"/>
      <c r="B34" s="155"/>
      <c r="C34" s="156"/>
      <c r="D34" s="30" t="s">
        <v>161</v>
      </c>
      <c r="E34" s="157"/>
      <c r="F34" s="158"/>
      <c r="G34" s="158"/>
      <c r="H34" s="159">
        <v>0</v>
      </c>
      <c r="I34" s="74" t="s">
        <v>162</v>
      </c>
      <c r="J34" s="160" t="s">
        <v>111</v>
      </c>
    </row>
    <row r="35" spans="1:11" ht="18.75" customHeight="1">
      <c r="A35" s="69"/>
      <c r="B35" s="155"/>
      <c r="C35" s="156"/>
      <c r="D35" s="163" t="s">
        <v>233</v>
      </c>
      <c r="E35" s="157"/>
      <c r="F35" s="158"/>
      <c r="G35" s="165">
        <v>3</v>
      </c>
      <c r="H35" s="180" t="str">
        <f>IF(G35&gt;1,IF(G35&gt;2,IF(G35&gt;3,IF(G35&gt;4,IF(G35&gt;5,IF(G35&gt;6,"0.5","0.8"),"0.2"),"0.8"),"0.3"),"0.0"),"0.1")</f>
        <v>0.3</v>
      </c>
      <c r="I35" s="74" t="s">
        <v>86</v>
      </c>
      <c r="J35" s="160" t="s">
        <v>112</v>
      </c>
    </row>
    <row r="36" spans="1:11" ht="18.75" customHeight="1">
      <c r="A36" s="69"/>
      <c r="B36" s="155"/>
      <c r="C36" s="156"/>
      <c r="D36" s="30" t="s">
        <v>234</v>
      </c>
      <c r="E36" s="157"/>
      <c r="F36" s="158"/>
      <c r="G36" s="158"/>
      <c r="H36" s="162">
        <f>F101</f>
        <v>0.25</v>
      </c>
      <c r="I36" s="74" t="s">
        <v>171</v>
      </c>
      <c r="J36" s="160" t="s">
        <v>113</v>
      </c>
    </row>
    <row r="37" spans="1:11" ht="18.75" customHeight="1">
      <c r="A37" s="69"/>
      <c r="B37" s="155"/>
      <c r="C37" s="156"/>
      <c r="D37" s="30" t="s">
        <v>85</v>
      </c>
      <c r="E37" s="157"/>
      <c r="F37" s="158"/>
      <c r="G37" s="158"/>
      <c r="H37" s="162">
        <f>F104</f>
        <v>0.89</v>
      </c>
      <c r="I37" s="74" t="s">
        <v>86</v>
      </c>
      <c r="J37" s="160" t="s">
        <v>114</v>
      </c>
    </row>
    <row r="38" spans="1:11" ht="18.75" customHeight="1">
      <c r="A38" s="69"/>
      <c r="B38" s="155"/>
      <c r="C38" s="156"/>
      <c r="D38" s="30" t="s">
        <v>183</v>
      </c>
      <c r="E38" s="157"/>
      <c r="F38" s="158"/>
      <c r="G38" s="158"/>
      <c r="H38" s="159">
        <f>F107</f>
        <v>21</v>
      </c>
      <c r="I38" s="74" t="s">
        <v>86</v>
      </c>
      <c r="J38" s="160" t="s">
        <v>115</v>
      </c>
    </row>
    <row r="39" spans="1:11" ht="18.75" customHeight="1">
      <c r="A39" s="69"/>
      <c r="B39" s="155"/>
      <c r="C39" s="156"/>
      <c r="D39" s="163" t="s">
        <v>200</v>
      </c>
      <c r="E39" s="157"/>
      <c r="F39" s="165"/>
      <c r="G39" s="165"/>
      <c r="H39" s="180">
        <f>H18</f>
        <v>104949</v>
      </c>
      <c r="I39" s="74" t="s">
        <v>109</v>
      </c>
      <c r="J39" s="160" t="s">
        <v>207</v>
      </c>
    </row>
    <row r="40" spans="1:11" ht="18.75" customHeight="1">
      <c r="A40" s="69"/>
      <c r="B40" s="155"/>
      <c r="C40" s="156"/>
      <c r="D40" s="30" t="s">
        <v>201</v>
      </c>
      <c r="E40" s="157"/>
      <c r="F40" s="158"/>
      <c r="G40" s="158"/>
      <c r="H40" s="178">
        <f>F110</f>
        <v>0.5</v>
      </c>
      <c r="I40" s="74" t="s">
        <v>86</v>
      </c>
      <c r="J40" s="160" t="s">
        <v>208</v>
      </c>
    </row>
    <row r="41" spans="1:11" ht="18.75" customHeight="1">
      <c r="A41" s="69"/>
      <c r="B41" s="155"/>
      <c r="C41" s="156"/>
      <c r="D41" s="30" t="s">
        <v>202</v>
      </c>
      <c r="E41" s="157"/>
      <c r="F41" s="158"/>
      <c r="G41" s="158"/>
      <c r="H41" s="179">
        <v>0</v>
      </c>
      <c r="I41" s="74" t="s">
        <v>109</v>
      </c>
      <c r="J41" s="160" t="s">
        <v>209</v>
      </c>
    </row>
    <row r="42" spans="1:11" ht="18.75" customHeight="1">
      <c r="A42" s="69"/>
      <c r="B42" s="155"/>
      <c r="C42" s="156"/>
      <c r="D42" s="177" t="s">
        <v>203</v>
      </c>
      <c r="E42" s="157"/>
      <c r="F42" s="158"/>
      <c r="G42" s="158"/>
      <c r="H42" s="179">
        <v>0</v>
      </c>
      <c r="I42" s="74" t="s">
        <v>109</v>
      </c>
      <c r="J42" s="160" t="s">
        <v>210</v>
      </c>
    </row>
    <row r="43" spans="1:11" ht="18.75" customHeight="1">
      <c r="A43" s="69"/>
      <c r="B43" s="155"/>
      <c r="C43" s="156"/>
      <c r="D43" s="177" t="s">
        <v>204</v>
      </c>
      <c r="E43" s="157"/>
      <c r="F43" s="158"/>
      <c r="G43" s="158"/>
      <c r="H43" s="179">
        <v>0</v>
      </c>
      <c r="I43" s="74" t="s">
        <v>205</v>
      </c>
      <c r="J43" s="160" t="s">
        <v>211</v>
      </c>
    </row>
    <row r="44" spans="1:11" ht="18.75" customHeight="1">
      <c r="A44" s="69"/>
      <c r="B44" s="155"/>
      <c r="C44" s="156"/>
      <c r="D44" s="177" t="s">
        <v>206</v>
      </c>
      <c r="E44" s="157"/>
      <c r="F44" s="158"/>
      <c r="G44" s="158"/>
      <c r="H44" s="179">
        <v>0</v>
      </c>
      <c r="I44" s="74" t="s">
        <v>205</v>
      </c>
      <c r="J44" s="160" t="s">
        <v>212</v>
      </c>
    </row>
    <row r="45" spans="1:11" ht="18.75" customHeight="1">
      <c r="A45" s="69"/>
      <c r="B45" s="29"/>
      <c r="C45" s="194" t="s">
        <v>241</v>
      </c>
      <c r="D45" s="152"/>
      <c r="E45" s="31"/>
      <c r="F45" s="32"/>
      <c r="G45" s="32"/>
      <c r="H45" s="102">
        <f>H46*H47*H48*H49*H50/1000000*H51</f>
        <v>5217.5815146000004</v>
      </c>
      <c r="I45" s="21" t="s">
        <v>172</v>
      </c>
      <c r="J45" s="98" t="s">
        <v>117</v>
      </c>
      <c r="K45" s="78"/>
    </row>
    <row r="46" spans="1:11" ht="18.75" customHeight="1">
      <c r="A46" s="69"/>
      <c r="B46" s="29"/>
      <c r="C46" s="85"/>
      <c r="D46" s="30" t="s">
        <v>165</v>
      </c>
      <c r="E46" s="31"/>
      <c r="F46" s="32"/>
      <c r="G46" s="32"/>
      <c r="H46" s="102">
        <f>H32</f>
        <v>104949</v>
      </c>
      <c r="I46" s="74" t="s">
        <v>118</v>
      </c>
      <c r="J46" s="99" t="s">
        <v>58</v>
      </c>
    </row>
    <row r="47" spans="1:11" ht="18.75" customHeight="1">
      <c r="A47" s="69"/>
      <c r="B47" s="155"/>
      <c r="C47" s="156"/>
      <c r="D47" s="30" t="s">
        <v>183</v>
      </c>
      <c r="E47" s="157"/>
      <c r="F47" s="158"/>
      <c r="G47" s="158"/>
      <c r="H47" s="159">
        <f>F107</f>
        <v>21</v>
      </c>
      <c r="I47" s="74" t="s">
        <v>164</v>
      </c>
      <c r="J47" s="160" t="s">
        <v>115</v>
      </c>
    </row>
    <row r="48" spans="1:11" ht="18.75" customHeight="1">
      <c r="A48" s="69"/>
      <c r="B48" s="155"/>
      <c r="C48" s="156"/>
      <c r="D48" s="30" t="s">
        <v>234</v>
      </c>
      <c r="E48" s="157"/>
      <c r="F48" s="158"/>
      <c r="G48" s="158"/>
      <c r="H48" s="162">
        <f>F101</f>
        <v>0.25</v>
      </c>
      <c r="I48" s="74" t="s">
        <v>171</v>
      </c>
      <c r="J48" s="160" t="s">
        <v>113</v>
      </c>
    </row>
    <row r="49" spans="1:11" ht="18.75" customHeight="1">
      <c r="A49" s="69"/>
      <c r="B49" s="155"/>
      <c r="C49" s="156"/>
      <c r="D49" s="30" t="s">
        <v>87</v>
      </c>
      <c r="E49" s="157"/>
      <c r="F49" s="158"/>
      <c r="G49" s="158"/>
      <c r="H49" s="162">
        <f>F104</f>
        <v>0.89</v>
      </c>
      <c r="I49" s="74" t="s">
        <v>164</v>
      </c>
      <c r="J49" s="160" t="s">
        <v>114</v>
      </c>
    </row>
    <row r="50" spans="1:11" ht="18.75" customHeight="1">
      <c r="A50" s="69"/>
      <c r="B50" s="155"/>
      <c r="C50" s="156"/>
      <c r="D50" s="30" t="s">
        <v>166</v>
      </c>
      <c r="E50" s="157"/>
      <c r="F50" s="158"/>
      <c r="G50" s="158"/>
      <c r="H50" s="159">
        <f>H22</f>
        <v>13300</v>
      </c>
      <c r="I50" s="21" t="s">
        <v>82</v>
      </c>
      <c r="J50" s="160" t="s">
        <v>119</v>
      </c>
    </row>
    <row r="51" spans="1:11" ht="18.75" customHeight="1">
      <c r="A51" s="69"/>
      <c r="B51" s="155"/>
      <c r="C51" s="156"/>
      <c r="D51" s="30" t="s">
        <v>184</v>
      </c>
      <c r="E51" s="157"/>
      <c r="F51" s="32"/>
      <c r="G51" s="165">
        <v>6</v>
      </c>
      <c r="H51" s="180" t="str">
        <f>IF(G51&gt;1,IF(G51&gt;2,IF(G51&gt;3,IF(G51&gt;4,IF(G51&gt;5,IF(G51&gt;6,"0.5","0.8"),"0.2"),"0.8"),"0.3"),"0.0"),"0.1")</f>
        <v>0.8</v>
      </c>
      <c r="I51" s="74" t="s">
        <v>164</v>
      </c>
      <c r="J51" s="160" t="s">
        <v>120</v>
      </c>
    </row>
    <row r="52" spans="1:11" ht="18.75" customHeight="1">
      <c r="A52" s="69"/>
      <c r="B52" s="20"/>
      <c r="C52" s="194" t="s">
        <v>242</v>
      </c>
      <c r="D52" s="152"/>
      <c r="E52" s="31"/>
      <c r="F52" s="32"/>
      <c r="G52" s="32"/>
      <c r="H52" s="102">
        <f>(H53*H54)+(H55*H56)</f>
        <v>502.44355399999995</v>
      </c>
      <c r="I52" s="21" t="s">
        <v>107</v>
      </c>
      <c r="J52" s="153" t="s">
        <v>121</v>
      </c>
    </row>
    <row r="53" spans="1:11" ht="18.75" customHeight="1">
      <c r="A53" s="69"/>
      <c r="B53" s="29"/>
      <c r="C53" s="85"/>
      <c r="D53" s="30" t="s">
        <v>167</v>
      </c>
      <c r="E53" s="31"/>
      <c r="F53" s="32" t="s">
        <v>64</v>
      </c>
      <c r="G53" s="32"/>
      <c r="H53" s="102">
        <f>H23</f>
        <v>7260.7449999999999</v>
      </c>
      <c r="I53" s="79" t="s">
        <v>66</v>
      </c>
      <c r="J53" s="100" t="s">
        <v>122</v>
      </c>
      <c r="K53" s="78"/>
    </row>
    <row r="54" spans="1:11" ht="18.75" customHeight="1">
      <c r="A54" s="69"/>
      <c r="B54" s="29"/>
      <c r="C54" s="60"/>
      <c r="D54" s="30" t="s">
        <v>185</v>
      </c>
      <c r="E54" s="31"/>
      <c r="F54" s="27"/>
      <c r="G54" s="27"/>
      <c r="H54" s="185">
        <f>F113</f>
        <v>6.9199999999999998E-2</v>
      </c>
      <c r="I54" s="79" t="s">
        <v>173</v>
      </c>
      <c r="J54" s="101" t="s">
        <v>175</v>
      </c>
    </row>
    <row r="55" spans="1:11" ht="18.75" customHeight="1">
      <c r="A55" s="69"/>
      <c r="B55" s="155"/>
      <c r="C55" s="156"/>
      <c r="D55" s="30" t="s">
        <v>168</v>
      </c>
      <c r="E55" s="157"/>
      <c r="F55" s="158" t="s">
        <v>179</v>
      </c>
      <c r="G55" s="158"/>
      <c r="H55" s="159">
        <v>0</v>
      </c>
      <c r="I55" s="74" t="s">
        <v>169</v>
      </c>
      <c r="J55" s="160" t="s">
        <v>176</v>
      </c>
    </row>
    <row r="56" spans="1:11" ht="18.75" customHeight="1">
      <c r="A56" s="69"/>
      <c r="B56" s="155"/>
      <c r="C56" s="156"/>
      <c r="D56" s="30" t="s">
        <v>186</v>
      </c>
      <c r="E56" s="157"/>
      <c r="F56" s="158"/>
      <c r="G56" s="158"/>
      <c r="H56" s="186">
        <f>F116</f>
        <v>6.8599999999999994E-2</v>
      </c>
      <c r="I56" s="74" t="s">
        <v>174</v>
      </c>
      <c r="J56" s="160" t="s">
        <v>177</v>
      </c>
    </row>
    <row r="57" spans="1:11" ht="18.75" customHeight="1" thickBot="1">
      <c r="A57" s="147" t="s">
        <v>197</v>
      </c>
      <c r="B57" s="4"/>
      <c r="C57" s="4"/>
      <c r="D57" s="4"/>
      <c r="E57" s="103"/>
      <c r="F57" s="104"/>
      <c r="G57" s="104"/>
      <c r="H57" s="105"/>
      <c r="I57" s="106"/>
      <c r="J57" s="107"/>
    </row>
    <row r="58" spans="1:11" ht="18.75" customHeight="1" thickBot="1">
      <c r="A58" s="97"/>
      <c r="B58" s="18" t="s">
        <v>44</v>
      </c>
      <c r="C58" s="18"/>
      <c r="D58" s="18"/>
      <c r="E58" s="19"/>
      <c r="F58" s="33"/>
      <c r="G58" s="33"/>
      <c r="H58" s="110">
        <f>H59+H73+H83</f>
        <v>3505.1286816000002</v>
      </c>
      <c r="I58" s="12" t="s">
        <v>123</v>
      </c>
      <c r="J58" s="98" t="s">
        <v>124</v>
      </c>
    </row>
    <row r="59" spans="1:11" ht="18.75" customHeight="1">
      <c r="A59" s="97"/>
      <c r="B59" s="20"/>
      <c r="C59" s="151" t="s">
        <v>125</v>
      </c>
      <c r="D59" s="56"/>
      <c r="E59" s="23"/>
      <c r="F59" s="32"/>
      <c r="G59" s="32"/>
      <c r="H59" s="109">
        <f>H60*H61/1000000*H69*H70*H71*H72</f>
        <v>2888.0285616000001</v>
      </c>
      <c r="I59" s="21" t="s">
        <v>116</v>
      </c>
      <c r="J59" s="98" t="s">
        <v>126</v>
      </c>
    </row>
    <row r="60" spans="1:11" ht="18.75" customHeight="1">
      <c r="A60" s="97"/>
      <c r="B60" s="20"/>
      <c r="C60" s="22"/>
      <c r="D60" s="30" t="s">
        <v>47</v>
      </c>
      <c r="E60" s="23"/>
      <c r="F60" s="28"/>
      <c r="G60" s="28"/>
      <c r="H60" s="70">
        <f>H32</f>
        <v>104949</v>
      </c>
      <c r="I60" s="21" t="s">
        <v>127</v>
      </c>
      <c r="J60" s="98" t="s">
        <v>128</v>
      </c>
    </row>
    <row r="61" spans="1:11" ht="19.5" customHeight="1">
      <c r="A61" s="97"/>
      <c r="B61" s="20"/>
      <c r="C61" s="22"/>
      <c r="D61" s="30" t="s">
        <v>48</v>
      </c>
      <c r="E61" s="23"/>
      <c r="F61" s="28"/>
      <c r="G61" s="28"/>
      <c r="H61" s="70">
        <f>IF(OR(J8="Option 1",J8="Option 3"),H25-H26,IF(OR(J8="Option 2",J8="Option 4"),H27*H65*H68))</f>
        <v>46800</v>
      </c>
      <c r="I61" s="21" t="s">
        <v>82</v>
      </c>
      <c r="J61" s="98" t="s">
        <v>129</v>
      </c>
    </row>
    <row r="62" spans="1:11" ht="19.5" customHeight="1">
      <c r="A62" s="97"/>
      <c r="B62" s="155"/>
      <c r="C62" s="181"/>
      <c r="D62" s="177" t="s">
        <v>213</v>
      </c>
      <c r="E62" s="182"/>
      <c r="F62" s="121"/>
      <c r="G62" s="121"/>
      <c r="H62" s="183">
        <v>0</v>
      </c>
      <c r="I62" s="74" t="s">
        <v>219</v>
      </c>
      <c r="J62" s="160" t="s">
        <v>220</v>
      </c>
    </row>
    <row r="63" spans="1:11" ht="19.5" customHeight="1">
      <c r="A63" s="97"/>
      <c r="B63" s="155"/>
      <c r="C63" s="181"/>
      <c r="D63" s="177" t="s">
        <v>214</v>
      </c>
      <c r="E63" s="182"/>
      <c r="F63" s="121"/>
      <c r="G63" s="121"/>
      <c r="H63" s="183">
        <v>0</v>
      </c>
      <c r="I63" s="74" t="s">
        <v>219</v>
      </c>
      <c r="J63" s="160" t="s">
        <v>221</v>
      </c>
    </row>
    <row r="64" spans="1:11" ht="19.5" customHeight="1">
      <c r="A64" s="97"/>
      <c r="B64" s="155"/>
      <c r="C64" s="181"/>
      <c r="D64" s="177" t="s">
        <v>215</v>
      </c>
      <c r="E64" s="182"/>
      <c r="F64" s="121"/>
      <c r="G64" s="121"/>
      <c r="H64" s="183">
        <v>0</v>
      </c>
      <c r="I64" s="74" t="s">
        <v>219</v>
      </c>
      <c r="J64" s="160" t="s">
        <v>222</v>
      </c>
    </row>
    <row r="65" spans="1:11" ht="19.5" customHeight="1">
      <c r="A65" s="97"/>
      <c r="B65" s="155"/>
      <c r="C65" s="181"/>
      <c r="D65" s="177" t="s">
        <v>216</v>
      </c>
      <c r="E65" s="182"/>
      <c r="F65" s="121"/>
      <c r="G65" s="121"/>
      <c r="H65" s="183">
        <f>(H66-H67)/H66</f>
        <v>0.75</v>
      </c>
      <c r="I65" s="74" t="s">
        <v>86</v>
      </c>
      <c r="J65" s="160" t="s">
        <v>223</v>
      </c>
    </row>
    <row r="66" spans="1:11" ht="19.5" customHeight="1">
      <c r="A66" s="97"/>
      <c r="B66" s="155"/>
      <c r="C66" s="181"/>
      <c r="D66" s="177" t="s">
        <v>217</v>
      </c>
      <c r="E66" s="182"/>
      <c r="F66" s="121"/>
      <c r="G66" s="121"/>
      <c r="H66" s="183">
        <v>60000</v>
      </c>
      <c r="I66" s="74" t="s">
        <v>219</v>
      </c>
      <c r="J66" s="160" t="s">
        <v>224</v>
      </c>
    </row>
    <row r="67" spans="1:11" ht="19.5" customHeight="1">
      <c r="A67" s="97"/>
      <c r="B67" s="155"/>
      <c r="C67" s="181"/>
      <c r="D67" s="177" t="s">
        <v>218</v>
      </c>
      <c r="E67" s="182"/>
      <c r="F67" s="121"/>
      <c r="G67" s="121"/>
      <c r="H67" s="183">
        <v>15000</v>
      </c>
      <c r="I67" s="74" t="s">
        <v>219</v>
      </c>
      <c r="J67" s="160" t="s">
        <v>225</v>
      </c>
      <c r="K67" s="78"/>
    </row>
    <row r="68" spans="1:11" ht="19.5" customHeight="1">
      <c r="A68" s="97"/>
      <c r="B68" s="155"/>
      <c r="C68" s="181"/>
      <c r="D68" s="177" t="s">
        <v>201</v>
      </c>
      <c r="E68" s="182"/>
      <c r="F68" s="121"/>
      <c r="G68" s="121"/>
      <c r="H68" s="183">
        <f>F122</f>
        <v>2</v>
      </c>
      <c r="I68" s="74" t="s">
        <v>86</v>
      </c>
      <c r="J68" s="160" t="s">
        <v>226</v>
      </c>
    </row>
    <row r="69" spans="1:11" ht="18.75" customHeight="1">
      <c r="A69" s="69"/>
      <c r="B69" s="155"/>
      <c r="C69" s="156"/>
      <c r="D69" s="30" t="s">
        <v>187</v>
      </c>
      <c r="E69" s="157"/>
      <c r="F69" s="158"/>
      <c r="G69" s="165">
        <v>1</v>
      </c>
      <c r="H69" s="180" t="str">
        <f>IF(G69&gt;1,IF(G69&gt;2,IF(G69&gt;3,IF(G69&gt;4,IF(G69&gt;5,IF(G69&gt;6,"0.5","0.8"),"0.2"),"0.8"),"0.3"),"0.0"),"0.1")</f>
        <v>0.1</v>
      </c>
      <c r="I69" s="74" t="s">
        <v>164</v>
      </c>
      <c r="J69" s="160" t="s">
        <v>130</v>
      </c>
    </row>
    <row r="70" spans="1:11" ht="18.75" customHeight="1">
      <c r="A70" s="69"/>
      <c r="B70" s="155"/>
      <c r="C70" s="156"/>
      <c r="D70" s="30" t="s">
        <v>188</v>
      </c>
      <c r="E70" s="157"/>
      <c r="F70" s="158"/>
      <c r="G70" s="158"/>
      <c r="H70" s="162">
        <f>F101</f>
        <v>0.25</v>
      </c>
      <c r="I70" s="74" t="s">
        <v>171</v>
      </c>
      <c r="J70" s="160" t="s">
        <v>113</v>
      </c>
    </row>
    <row r="71" spans="1:11" ht="18.75" customHeight="1">
      <c r="A71" s="69"/>
      <c r="B71" s="155"/>
      <c r="C71" s="156"/>
      <c r="D71" s="30" t="s">
        <v>88</v>
      </c>
      <c r="E71" s="157"/>
      <c r="F71" s="158"/>
      <c r="G71" s="158"/>
      <c r="H71" s="162">
        <f>F119</f>
        <v>1.1200000000000001</v>
      </c>
      <c r="I71" s="74" t="s">
        <v>164</v>
      </c>
      <c r="J71" s="160" t="s">
        <v>131</v>
      </c>
    </row>
    <row r="72" spans="1:11" ht="18.75" customHeight="1">
      <c r="A72" s="69"/>
      <c r="B72" s="155"/>
      <c r="C72" s="156"/>
      <c r="D72" s="30" t="s">
        <v>89</v>
      </c>
      <c r="E72" s="157"/>
      <c r="F72" s="158"/>
      <c r="G72" s="158"/>
      <c r="H72" s="159">
        <f>F107</f>
        <v>21</v>
      </c>
      <c r="I72" s="74" t="s">
        <v>164</v>
      </c>
      <c r="J72" s="160" t="s">
        <v>115</v>
      </c>
    </row>
    <row r="73" spans="1:11" ht="18.75" customHeight="1">
      <c r="A73" s="97"/>
      <c r="B73" s="20"/>
      <c r="C73" s="151" t="s">
        <v>132</v>
      </c>
      <c r="D73" s="56"/>
      <c r="E73" s="23"/>
      <c r="F73" s="32"/>
      <c r="G73" s="32"/>
      <c r="H73" s="109">
        <f>H74*H75*H76*H77*H78/1000000*H79</f>
        <v>617.10012000000006</v>
      </c>
      <c r="I73" s="21" t="s">
        <v>116</v>
      </c>
      <c r="J73" s="98" t="s">
        <v>133</v>
      </c>
    </row>
    <row r="74" spans="1:11" ht="18.75" customHeight="1">
      <c r="A74" s="97"/>
      <c r="B74" s="20"/>
      <c r="C74" s="22"/>
      <c r="D74" s="30" t="s">
        <v>90</v>
      </c>
      <c r="E74" s="23"/>
      <c r="F74" s="27"/>
      <c r="G74" s="27"/>
      <c r="H74" s="102">
        <f>H60</f>
        <v>104949</v>
      </c>
      <c r="I74" s="21" t="s">
        <v>127</v>
      </c>
      <c r="J74" s="98" t="s">
        <v>134</v>
      </c>
      <c r="K74" s="78"/>
    </row>
    <row r="75" spans="1:11" ht="18.75" customHeight="1">
      <c r="A75" s="69"/>
      <c r="B75" s="155"/>
      <c r="C75" s="156"/>
      <c r="D75" s="30" t="s">
        <v>89</v>
      </c>
      <c r="E75" s="157"/>
      <c r="F75" s="158"/>
      <c r="G75" s="158"/>
      <c r="H75" s="159">
        <f>F107</f>
        <v>21</v>
      </c>
      <c r="I75" s="74" t="s">
        <v>164</v>
      </c>
      <c r="J75" s="160" t="s">
        <v>115</v>
      </c>
    </row>
    <row r="76" spans="1:11" ht="19.5" customHeight="1">
      <c r="A76" s="69"/>
      <c r="B76" s="155"/>
      <c r="C76" s="156"/>
      <c r="D76" s="30" t="s">
        <v>188</v>
      </c>
      <c r="E76" s="157"/>
      <c r="F76" s="158"/>
      <c r="G76" s="158"/>
      <c r="H76" s="162">
        <f>F101</f>
        <v>0.25</v>
      </c>
      <c r="I76" s="74" t="s">
        <v>164</v>
      </c>
      <c r="J76" s="160" t="s">
        <v>113</v>
      </c>
    </row>
    <row r="77" spans="1:11" ht="18.75" customHeight="1">
      <c r="A77" s="69"/>
      <c r="B77" s="155"/>
      <c r="C77" s="156"/>
      <c r="D77" s="30" t="s">
        <v>88</v>
      </c>
      <c r="E77" s="157"/>
      <c r="F77" s="158"/>
      <c r="G77" s="158"/>
      <c r="H77" s="162">
        <f>F119</f>
        <v>1.1200000000000001</v>
      </c>
      <c r="I77" s="74" t="s">
        <v>86</v>
      </c>
      <c r="J77" s="160" t="s">
        <v>131</v>
      </c>
    </row>
    <row r="78" spans="1:11" ht="18.75" customHeight="1">
      <c r="A78" s="69"/>
      <c r="B78" s="155"/>
      <c r="C78" s="156"/>
      <c r="D78" s="30" t="s">
        <v>252</v>
      </c>
      <c r="E78" s="157"/>
      <c r="F78" s="158"/>
      <c r="G78" s="158"/>
      <c r="H78" s="159">
        <f>IF(OR(J8="Option 1",J8="Option 3"),H80,IF(OR(J8="Option 2",J8="Option 4"),H81*H82))</f>
        <v>10000</v>
      </c>
      <c r="I78" s="74" t="s">
        <v>82</v>
      </c>
      <c r="J78" s="160" t="s">
        <v>250</v>
      </c>
    </row>
    <row r="79" spans="1:11" ht="18.75" customHeight="1">
      <c r="A79" s="69"/>
      <c r="B79" s="155"/>
      <c r="C79" s="156"/>
      <c r="D79" s="30" t="s">
        <v>189</v>
      </c>
      <c r="E79" s="157"/>
      <c r="F79" s="158"/>
      <c r="G79" s="158"/>
      <c r="H79" s="178">
        <v>0.1</v>
      </c>
      <c r="I79" s="74" t="s">
        <v>86</v>
      </c>
      <c r="J79" s="161" t="s">
        <v>135</v>
      </c>
    </row>
    <row r="80" spans="1:11" ht="18.75" customHeight="1">
      <c r="A80" s="69"/>
      <c r="B80" s="155"/>
      <c r="C80" s="156"/>
      <c r="D80" s="30" t="s">
        <v>229</v>
      </c>
      <c r="E80" s="157"/>
      <c r="F80" s="158"/>
      <c r="G80" s="158"/>
      <c r="H80" s="159">
        <f>H28</f>
        <v>10000</v>
      </c>
      <c r="I80" s="74" t="s">
        <v>82</v>
      </c>
      <c r="J80" s="160" t="s">
        <v>231</v>
      </c>
    </row>
    <row r="81" spans="1:10" ht="18.75" customHeight="1">
      <c r="A81" s="69"/>
      <c r="B81" s="155"/>
      <c r="C81" s="156"/>
      <c r="D81" s="30" t="s">
        <v>230</v>
      </c>
      <c r="E81" s="157"/>
      <c r="F81" s="158"/>
      <c r="G81" s="158"/>
      <c r="H81" s="159">
        <v>13300</v>
      </c>
      <c r="I81" s="74" t="s">
        <v>82</v>
      </c>
      <c r="J81" s="160" t="s">
        <v>232</v>
      </c>
    </row>
    <row r="82" spans="1:10" ht="18.75" customHeight="1">
      <c r="A82" s="69"/>
      <c r="B82" s="155"/>
      <c r="C82" s="156"/>
      <c r="D82" s="30" t="s">
        <v>201</v>
      </c>
      <c r="E82" s="157"/>
      <c r="F82" s="158"/>
      <c r="G82" s="158"/>
      <c r="H82" s="159">
        <f>F122</f>
        <v>2</v>
      </c>
      <c r="I82" s="74" t="s">
        <v>86</v>
      </c>
      <c r="J82" s="161" t="s">
        <v>228</v>
      </c>
    </row>
    <row r="83" spans="1:10" ht="18.75" customHeight="1">
      <c r="A83" s="97"/>
      <c r="B83" s="20"/>
      <c r="C83" s="151" t="s">
        <v>136</v>
      </c>
      <c r="D83" s="108"/>
      <c r="E83" s="108"/>
      <c r="F83" s="28"/>
      <c r="G83" s="28"/>
      <c r="H83" s="109">
        <f>(H84*H85)+(H86*H87)</f>
        <v>0</v>
      </c>
      <c r="I83" s="21" t="s">
        <v>116</v>
      </c>
      <c r="J83" s="98" t="s">
        <v>137</v>
      </c>
    </row>
    <row r="84" spans="1:10" ht="18.75" customHeight="1">
      <c r="A84" s="97"/>
      <c r="B84" s="20"/>
      <c r="C84" s="60"/>
      <c r="D84" s="30" t="s">
        <v>260</v>
      </c>
      <c r="E84" s="23"/>
      <c r="F84" s="27" t="s">
        <v>64</v>
      </c>
      <c r="G84" s="27"/>
      <c r="H84" s="109">
        <v>0</v>
      </c>
      <c r="I84" s="21" t="s">
        <v>49</v>
      </c>
      <c r="J84" s="98" t="s">
        <v>138</v>
      </c>
    </row>
    <row r="85" spans="1:10" ht="18.75" customHeight="1">
      <c r="A85" s="97"/>
      <c r="B85" s="184"/>
      <c r="C85" s="156"/>
      <c r="D85" s="30" t="s">
        <v>185</v>
      </c>
      <c r="E85" s="31"/>
      <c r="F85" s="27"/>
      <c r="G85" s="27"/>
      <c r="H85" s="185">
        <f>F113</f>
        <v>6.9199999999999998E-2</v>
      </c>
      <c r="I85" s="79" t="s">
        <v>173</v>
      </c>
      <c r="J85" s="101" t="s">
        <v>175</v>
      </c>
    </row>
    <row r="86" spans="1:10" ht="18.75" customHeight="1">
      <c r="A86" s="97"/>
      <c r="B86" s="20"/>
      <c r="C86" s="60"/>
      <c r="D86" s="30" t="s">
        <v>255</v>
      </c>
      <c r="E86" s="23"/>
      <c r="F86" s="27" t="s">
        <v>65</v>
      </c>
      <c r="G86" s="27"/>
      <c r="H86" s="191">
        <v>0</v>
      </c>
      <c r="I86" s="21" t="s">
        <v>49</v>
      </c>
      <c r="J86" s="98" t="s">
        <v>254</v>
      </c>
    </row>
    <row r="87" spans="1:10" ht="18.75" customHeight="1">
      <c r="A87" s="97"/>
      <c r="B87" s="20"/>
      <c r="C87" s="60"/>
      <c r="D87" s="30" t="s">
        <v>186</v>
      </c>
      <c r="E87" s="157"/>
      <c r="F87" s="158"/>
      <c r="G87" s="158"/>
      <c r="H87" s="186">
        <f>F116</f>
        <v>6.8599999999999994E-2</v>
      </c>
      <c r="I87" s="74" t="s">
        <v>174</v>
      </c>
      <c r="J87" s="160" t="s">
        <v>177</v>
      </c>
    </row>
    <row r="88" spans="1:10">
      <c r="A88" s="2"/>
      <c r="B88" s="2"/>
      <c r="C88" s="25"/>
      <c r="D88" s="2"/>
      <c r="E88" s="204"/>
      <c r="F88" s="34"/>
      <c r="G88" s="34"/>
      <c r="H88" s="26"/>
      <c r="I88" s="26"/>
      <c r="J88" s="73"/>
    </row>
    <row r="89" spans="1:10" ht="21.75" customHeight="1">
      <c r="D89" s="2" t="s">
        <v>4</v>
      </c>
      <c r="F89" s="8"/>
      <c r="G89" s="8"/>
    </row>
    <row r="90" spans="1:10">
      <c r="D90" s="1" t="s">
        <v>227</v>
      </c>
      <c r="E90" s="6"/>
      <c r="F90" s="6"/>
      <c r="G90" s="6"/>
      <c r="H90" s="2"/>
      <c r="I90" s="2"/>
    </row>
    <row r="91" spans="1:10" s="62" customFormat="1" ht="87.75" customHeight="1">
      <c r="D91" s="130"/>
      <c r="E91" s="128" t="s">
        <v>148</v>
      </c>
      <c r="F91" s="129" t="s">
        <v>180</v>
      </c>
      <c r="G91" s="130"/>
      <c r="H91" s="188"/>
      <c r="I91" s="26"/>
      <c r="J91" s="131"/>
    </row>
    <row r="92" spans="1:10" s="62" customFormat="1" ht="21.75" customHeight="1">
      <c r="D92" s="164">
        <v>1</v>
      </c>
      <c r="E92" s="128" t="s">
        <v>149</v>
      </c>
      <c r="F92" s="132">
        <v>0.1</v>
      </c>
      <c r="G92" s="133" t="s">
        <v>163</v>
      </c>
      <c r="H92" s="188"/>
      <c r="I92" s="26"/>
      <c r="J92" s="131"/>
    </row>
    <row r="93" spans="1:10" s="62" customFormat="1" ht="21.75" customHeight="1">
      <c r="D93" s="164">
        <v>2</v>
      </c>
      <c r="E93" s="134" t="s">
        <v>150</v>
      </c>
      <c r="F93" s="132">
        <v>0</v>
      </c>
      <c r="G93" s="133" t="s">
        <v>163</v>
      </c>
      <c r="H93" s="188"/>
      <c r="I93" s="26"/>
      <c r="J93" s="131"/>
    </row>
    <row r="94" spans="1:10" s="62" customFormat="1" ht="21.75" customHeight="1">
      <c r="D94" s="164">
        <v>3</v>
      </c>
      <c r="E94" s="134" t="s">
        <v>151</v>
      </c>
      <c r="F94" s="132">
        <v>0.3</v>
      </c>
      <c r="G94" s="133" t="s">
        <v>163</v>
      </c>
      <c r="I94" s="26"/>
      <c r="J94" s="131"/>
    </row>
    <row r="95" spans="1:10" s="62" customFormat="1" ht="21.75" customHeight="1">
      <c r="D95" s="164">
        <v>4</v>
      </c>
      <c r="E95" s="134" t="s">
        <v>152</v>
      </c>
      <c r="F95" s="132">
        <v>0.8</v>
      </c>
      <c r="G95" s="133" t="s">
        <v>163</v>
      </c>
      <c r="I95" s="26"/>
      <c r="J95" s="131"/>
    </row>
    <row r="96" spans="1:10" s="62" customFormat="1" ht="21.75" customHeight="1">
      <c r="D96" s="164">
        <v>5</v>
      </c>
      <c r="E96" s="128" t="s">
        <v>153</v>
      </c>
      <c r="F96" s="132">
        <v>0.2</v>
      </c>
      <c r="G96" s="133" t="s">
        <v>163</v>
      </c>
      <c r="I96" s="26"/>
      <c r="J96" s="131"/>
    </row>
    <row r="97" spans="1:12" s="62" customFormat="1" ht="21.75" customHeight="1">
      <c r="D97" s="164">
        <v>6</v>
      </c>
      <c r="E97" s="128" t="s">
        <v>154</v>
      </c>
      <c r="F97" s="135">
        <v>0.8</v>
      </c>
      <c r="G97" s="133" t="s">
        <v>163</v>
      </c>
      <c r="I97" s="26"/>
      <c r="J97" s="131"/>
    </row>
    <row r="98" spans="1:12" s="131" customFormat="1" ht="21.75" customHeight="1">
      <c r="A98" s="62"/>
      <c r="B98" s="62"/>
      <c r="C98" s="62"/>
      <c r="D98" s="164">
        <v>7</v>
      </c>
      <c r="E98" s="128" t="s">
        <v>155</v>
      </c>
      <c r="F98" s="135">
        <v>0.5</v>
      </c>
      <c r="G98" s="133" t="s">
        <v>164</v>
      </c>
      <c r="I98" s="26"/>
      <c r="K98" s="62"/>
      <c r="L98" s="62"/>
    </row>
    <row r="99" spans="1:12" s="131" customFormat="1">
      <c r="A99" s="62"/>
      <c r="B99" s="62"/>
      <c r="C99" s="62"/>
      <c r="D99" s="62"/>
      <c r="E99" s="136"/>
      <c r="F99" s="136"/>
      <c r="G99" s="136"/>
      <c r="H99" s="26"/>
      <c r="I99" s="26"/>
      <c r="K99" s="62"/>
      <c r="L99" s="62"/>
    </row>
    <row r="100" spans="1:12" s="131" customFormat="1" ht="21.75" customHeight="1">
      <c r="A100" s="62"/>
      <c r="B100" s="62"/>
      <c r="C100" s="62"/>
      <c r="D100" s="164"/>
      <c r="E100" s="137" t="s">
        <v>50</v>
      </c>
      <c r="F100" s="138" t="s">
        <v>139</v>
      </c>
      <c r="G100" s="139"/>
      <c r="I100" s="26"/>
      <c r="K100" s="62"/>
      <c r="L100" s="62"/>
    </row>
    <row r="101" spans="1:12" s="131" customFormat="1" ht="21.75" customHeight="1">
      <c r="A101" s="62"/>
      <c r="B101" s="62"/>
      <c r="C101" s="62"/>
      <c r="D101" s="164"/>
      <c r="E101" s="128"/>
      <c r="F101" s="140">
        <v>0.25</v>
      </c>
      <c r="G101" s="137" t="s">
        <v>140</v>
      </c>
      <c r="I101" s="26"/>
      <c r="K101" s="62"/>
      <c r="L101" s="62"/>
    </row>
    <row r="102" spans="1:12" s="131" customFormat="1">
      <c r="A102" s="62"/>
      <c r="B102" s="62"/>
      <c r="C102" s="62"/>
      <c r="D102" s="62"/>
      <c r="E102" s="136"/>
      <c r="F102" s="136"/>
      <c r="G102" s="26"/>
      <c r="I102" s="26"/>
      <c r="K102" s="62"/>
      <c r="L102" s="62"/>
    </row>
    <row r="103" spans="1:12" s="131" customFormat="1" ht="21.75" customHeight="1">
      <c r="A103" s="62"/>
      <c r="B103" s="62"/>
      <c r="C103" s="62"/>
      <c r="D103" s="164"/>
      <c r="E103" s="137" t="s">
        <v>41</v>
      </c>
      <c r="F103" s="138" t="s">
        <v>141</v>
      </c>
      <c r="G103" s="139"/>
      <c r="I103" s="26"/>
      <c r="K103" s="62"/>
      <c r="L103" s="62"/>
    </row>
    <row r="104" spans="1:12" s="131" customFormat="1" ht="21.75" customHeight="1">
      <c r="A104" s="62"/>
      <c r="B104" s="62"/>
      <c r="C104" s="62"/>
      <c r="D104" s="164"/>
      <c r="E104" s="128"/>
      <c r="F104" s="140">
        <v>0.89</v>
      </c>
      <c r="G104" s="137" t="s">
        <v>86</v>
      </c>
      <c r="I104" s="26"/>
      <c r="K104" s="62"/>
      <c r="L104" s="62"/>
    </row>
    <row r="105" spans="1:12" s="131" customFormat="1">
      <c r="A105" s="62"/>
      <c r="B105" s="62"/>
      <c r="C105" s="62"/>
      <c r="D105" s="62"/>
      <c r="E105" s="136"/>
      <c r="F105" s="136"/>
      <c r="G105" s="26"/>
      <c r="I105" s="26"/>
      <c r="K105" s="62"/>
      <c r="L105" s="62"/>
    </row>
    <row r="106" spans="1:12" s="131" customFormat="1" ht="21.75" customHeight="1">
      <c r="A106" s="62"/>
      <c r="B106" s="62"/>
      <c r="C106" s="62"/>
      <c r="D106" s="164"/>
      <c r="E106" s="128" t="s">
        <v>51</v>
      </c>
      <c r="F106" s="141" t="s">
        <v>142</v>
      </c>
      <c r="G106" s="130"/>
      <c r="I106" s="26"/>
      <c r="K106" s="62"/>
      <c r="L106" s="62"/>
    </row>
    <row r="107" spans="1:12" s="131" customFormat="1" ht="21.75" customHeight="1">
      <c r="A107" s="62"/>
      <c r="B107" s="62"/>
      <c r="C107" s="62"/>
      <c r="D107" s="164"/>
      <c r="E107" s="128"/>
      <c r="F107" s="142">
        <v>21</v>
      </c>
      <c r="G107" s="137" t="s">
        <v>86</v>
      </c>
      <c r="I107" s="26"/>
      <c r="K107" s="62"/>
      <c r="L107" s="62"/>
    </row>
    <row r="108" spans="1:12" s="131" customFormat="1">
      <c r="A108" s="62"/>
      <c r="B108" s="62"/>
      <c r="C108" s="62"/>
      <c r="D108" s="62"/>
      <c r="E108" s="136"/>
      <c r="F108" s="136"/>
      <c r="G108" s="26"/>
      <c r="I108" s="26"/>
      <c r="K108" s="62"/>
      <c r="L108" s="62"/>
    </row>
    <row r="109" spans="1:12" s="131" customFormat="1" ht="21.75" customHeight="1">
      <c r="A109" s="62"/>
      <c r="B109" s="62"/>
      <c r="C109" s="62"/>
      <c r="D109" s="164"/>
      <c r="E109" s="128" t="s">
        <v>41</v>
      </c>
      <c r="F109" s="141" t="s">
        <v>143</v>
      </c>
      <c r="G109" s="143"/>
      <c r="I109" s="26"/>
      <c r="K109" s="62"/>
      <c r="L109" s="62"/>
    </row>
    <row r="110" spans="1:12" s="131" customFormat="1" ht="21.75" customHeight="1">
      <c r="A110" s="62"/>
      <c r="B110" s="62"/>
      <c r="C110" s="62"/>
      <c r="D110" s="164"/>
      <c r="E110" s="128"/>
      <c r="F110" s="144">
        <v>0.5</v>
      </c>
      <c r="G110" s="137" t="s">
        <v>194</v>
      </c>
      <c r="I110" s="26"/>
      <c r="K110" s="62"/>
      <c r="L110" s="62"/>
    </row>
    <row r="111" spans="1:12" s="131" customFormat="1">
      <c r="A111" s="62"/>
      <c r="B111" s="62"/>
      <c r="C111" s="62"/>
      <c r="D111" s="62"/>
      <c r="E111" s="136"/>
      <c r="F111" s="136"/>
      <c r="G111" s="26"/>
      <c r="I111" s="26"/>
      <c r="K111" s="62"/>
      <c r="L111" s="62"/>
    </row>
    <row r="112" spans="1:12" s="131" customFormat="1" ht="18.75">
      <c r="A112" s="62"/>
      <c r="B112" s="62"/>
      <c r="C112" s="62"/>
      <c r="D112" s="164"/>
      <c r="E112" s="128" t="s">
        <v>144</v>
      </c>
      <c r="F112" s="129" t="s">
        <v>181</v>
      </c>
      <c r="G112" s="130"/>
      <c r="I112" s="26"/>
      <c r="K112" s="62"/>
      <c r="L112" s="62"/>
    </row>
    <row r="113" spans="1:12" s="131" customFormat="1" ht="21.75" customHeight="1">
      <c r="A113" s="62"/>
      <c r="B113" s="62"/>
      <c r="C113" s="62"/>
      <c r="D113" s="164"/>
      <c r="E113" s="128"/>
      <c r="F113" s="145">
        <v>6.9199999999999998E-2</v>
      </c>
      <c r="G113" s="137" t="s">
        <v>86</v>
      </c>
      <c r="I113" s="26"/>
      <c r="K113" s="62"/>
      <c r="L113" s="62"/>
    </row>
    <row r="114" spans="1:12" s="131" customFormat="1">
      <c r="A114" s="62"/>
      <c r="B114" s="62"/>
      <c r="C114" s="62"/>
      <c r="D114" s="62"/>
      <c r="E114" s="136"/>
      <c r="F114" s="136"/>
      <c r="G114" s="26"/>
      <c r="I114" s="26"/>
      <c r="K114" s="62"/>
      <c r="L114" s="62"/>
    </row>
    <row r="115" spans="1:12" s="131" customFormat="1" ht="18.75">
      <c r="A115" s="62"/>
      <c r="B115" s="62"/>
      <c r="C115" s="62"/>
      <c r="D115" s="164"/>
      <c r="E115" s="128" t="s">
        <v>145</v>
      </c>
      <c r="F115" s="129" t="s">
        <v>181</v>
      </c>
      <c r="G115" s="146"/>
      <c r="I115" s="26"/>
      <c r="K115" s="62"/>
      <c r="L115" s="62"/>
    </row>
    <row r="116" spans="1:12" s="131" customFormat="1" ht="21.75" customHeight="1">
      <c r="A116" s="62"/>
      <c r="B116" s="62"/>
      <c r="C116" s="62"/>
      <c r="D116" s="164"/>
      <c r="E116" s="128"/>
      <c r="F116" s="145">
        <v>6.8599999999999994E-2</v>
      </c>
      <c r="G116" s="137" t="s">
        <v>86</v>
      </c>
      <c r="I116" s="26"/>
      <c r="K116" s="62"/>
      <c r="L116" s="62"/>
    </row>
    <row r="117" spans="1:12" s="131" customFormat="1">
      <c r="A117" s="62"/>
      <c r="B117" s="62"/>
      <c r="C117" s="62"/>
      <c r="D117" s="62"/>
      <c r="E117" s="136"/>
      <c r="F117" s="136"/>
      <c r="G117" s="26"/>
      <c r="I117" s="26"/>
      <c r="K117" s="62"/>
      <c r="L117" s="62"/>
    </row>
    <row r="118" spans="1:12" s="131" customFormat="1" ht="21.75" customHeight="1">
      <c r="A118" s="62"/>
      <c r="B118" s="62"/>
      <c r="C118" s="62"/>
      <c r="D118" s="164"/>
      <c r="E118" s="137" t="s">
        <v>41</v>
      </c>
      <c r="F118" s="141" t="s">
        <v>146</v>
      </c>
      <c r="G118" s="130"/>
      <c r="I118" s="26"/>
      <c r="K118" s="62"/>
      <c r="L118" s="62"/>
    </row>
    <row r="119" spans="1:12" s="131" customFormat="1" ht="21.75" customHeight="1">
      <c r="A119" s="62"/>
      <c r="B119" s="62"/>
      <c r="C119" s="62"/>
      <c r="D119" s="164"/>
      <c r="E119" s="128"/>
      <c r="F119" s="140">
        <v>1.1200000000000001</v>
      </c>
      <c r="G119" s="137" t="s">
        <v>86</v>
      </c>
      <c r="I119" s="26"/>
      <c r="K119" s="62"/>
      <c r="L119" s="62"/>
    </row>
    <row r="120" spans="1:12" s="131" customFormat="1">
      <c r="A120" s="62"/>
      <c r="B120" s="62"/>
      <c r="C120" s="62"/>
      <c r="D120" s="62"/>
      <c r="E120" s="136"/>
      <c r="F120" s="136"/>
      <c r="G120" s="26"/>
      <c r="I120" s="26"/>
      <c r="K120" s="62"/>
      <c r="L120" s="62"/>
    </row>
    <row r="121" spans="1:12" s="62" customFormat="1" ht="21.75" customHeight="1">
      <c r="D121" s="164"/>
      <c r="E121" s="137" t="s">
        <v>159</v>
      </c>
      <c r="F121" s="141" t="s">
        <v>147</v>
      </c>
      <c r="G121" s="146"/>
      <c r="I121" s="26"/>
      <c r="J121" s="131"/>
    </row>
    <row r="122" spans="1:12" ht="21.75" customHeight="1">
      <c r="D122" s="164"/>
      <c r="E122" s="35"/>
      <c r="F122" s="83">
        <v>2</v>
      </c>
      <c r="G122" s="5" t="s">
        <v>194</v>
      </c>
      <c r="I122" s="2"/>
    </row>
    <row r="123" spans="1:12" s="10" customFormat="1">
      <c r="E123" s="2"/>
      <c r="F123" s="2"/>
      <c r="G123" s="2"/>
      <c r="H123" s="2"/>
      <c r="I123" s="2"/>
      <c r="J123" s="72"/>
    </row>
  </sheetData>
  <mergeCells count="5">
    <mergeCell ref="A2:J2"/>
    <mergeCell ref="A3:J3"/>
    <mergeCell ref="B6:I6"/>
    <mergeCell ref="B7:I7"/>
    <mergeCell ref="B8:I8"/>
  </mergeCells>
  <phoneticPr fontId="26"/>
  <dataValidations disablePrompts="1" count="2">
    <dataValidation type="list" allowBlank="1" showInputMessage="1" showErrorMessage="1" sqref="F39:G39 G14 G69 G51 G35">
      <formula1>$D$92:$D$98</formula1>
    </dataValidation>
    <dataValidation type="list" allowBlank="1" showInputMessage="1" showErrorMessage="1" sqref="J6:J7">
      <formula1>"Yes,No"</formula1>
    </dataValidation>
  </dataValidations>
  <pageMargins left="0.70866141732283472" right="0.70866141732283472" top="0.74803149606299213" bottom="0.74803149606299213" header="0.31496062992125984" footer="0.31496062992125984"/>
  <pageSetup paperSize="9" scale="33" orientation="portrait" r:id="rId1"/>
  <headerFooter>
    <oddFooter>&amp;CⅢ-11</oddFooter>
  </headerFooter>
  <rowBreaks count="2" manualBreakCount="2">
    <brk id="88" max="8" man="1"/>
    <brk id="99" max="8" man="1"/>
  </rowBreaks>
  <colBreaks count="1" manualBreakCount="1">
    <brk id="7" max="6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4" ma:contentTypeDescription="新しいドキュメントを作成します。" ma:contentTypeScope="" ma:versionID="e1eb1684a199943ba4c5445592ed0e86">
  <xsd:schema xmlns:xsd="http://www.w3.org/2001/XMLSchema" xmlns:xs="http://www.w3.org/2001/XMLSchema" xmlns:p="http://schemas.microsoft.com/office/2006/metadata/properties" xmlns:ns2="0de5941f-0658-486a-bd95-c592dd158584" targetNamespace="http://schemas.microsoft.com/office/2006/metadata/properties" ma:root="true" ma:fieldsID="e6e032b435edbd36e5b8e36eea2ee08f" ns2:_="">
    <xsd:import namespace="0de5941f-0658-486a-bd95-c592dd15858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9345B9-9254-402E-AA86-FEA449F01D3B}"/>
</file>

<file path=customXml/itemProps2.xml><?xml version="1.0" encoding="utf-8"?>
<ds:datastoreItem xmlns:ds="http://schemas.openxmlformats.org/officeDocument/2006/customXml" ds:itemID="{885A2326-5130-490D-B2E6-BCAB8CD80A5C}"/>
</file>

<file path=customXml/itemProps3.xml><?xml version="1.0" encoding="utf-8"?>
<ds:datastoreItem xmlns:ds="http://schemas.openxmlformats.org/officeDocument/2006/customXml" ds:itemID="{F4902DB7-3AC5-4F06-97AE-DD80AA0C9A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PMS(input)</vt:lpstr>
      <vt:lpstr>PMS(calc_process)</vt:lpstr>
      <vt:lpstr>'PMS(calc_process)'!Print_Area</vt:lpstr>
      <vt:lpstr>'PMS(input)'!Print_Area</vt:lpstr>
    </vt:vector>
  </TitlesOfParts>
  <Company>三菱UFJリサーチ＆コンサルティング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PGMu053</dc:creator>
  <cp:lastModifiedBy>-</cp:lastModifiedBy>
  <cp:lastPrinted>2015-02-27T01:05:10Z</cp:lastPrinted>
  <dcterms:created xsi:type="dcterms:W3CDTF">2012-01-13T02:28:29Z</dcterms:created>
  <dcterms:modified xsi:type="dcterms:W3CDTF">2015-02-27T01:05:19Z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0x010100FBF03F8C4991D74D9D65A79723DD071A</vt:lpwstr>
  </property>
</Properties>
</file>