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B275C0E3-6A5B-49E2-BF03-A72C4B13995F}" xr6:coauthVersionLast="47" xr6:coauthVersionMax="47" xr10:uidLastSave="{00000000-0000-0000-0000-000000000000}"/>
  <bookViews>
    <workbookView xWindow="-120" yWindow="-120" windowWidth="29040" windowHeight="15990" activeTab="1" xr2:uid="{08870B57-DFF5-483C-992B-0CFCEA5D971E}"/>
  </bookViews>
  <sheets>
    <sheet name="バイオマス蒸気ボイラー記入例" sheetId="11" r:id="rId1"/>
    <sheet name="バイオマス蒸気ボイラー記入用" sheetId="12" r:id="rId2"/>
    <sheet name="燃料の排出係数(IPCC) " sheetId="15" r:id="rId3"/>
  </sheets>
  <definedNames>
    <definedName name="_xlnm.Print_Area" localSheetId="1">バイオマス蒸気ボイラー記入用!$A$1:$R$96</definedName>
    <definedName name="_xlnm.Print_Area" localSheetId="0">バイオマス蒸気ボイラー記入例!$A$1:$R$96</definedName>
    <definedName name="_xlnm.Print_Area" localSheetId="2">'燃料の排出係数(IPCC) '!$A$1:$Y$141</definedName>
    <definedName name="_xlnm.Print_Titles" localSheetId="1">バイオマス蒸気ボイラー記入用!$2:$2</definedName>
    <definedName name="_xlnm.Print_Titles" localSheetId="0">バイオマス蒸気ボイラー記入例!$2:$2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5" l="1"/>
  <c r="E6" i="15"/>
  <c r="D51" i="11"/>
  <c r="K71" i="12"/>
  <c r="H68" i="11" l="1"/>
  <c r="D35" i="11"/>
  <c r="H68" i="12" l="1"/>
  <c r="H58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P51" i="12" s="1"/>
  <c r="P70" i="12" s="1"/>
  <c r="O35" i="12"/>
  <c r="N35" i="12"/>
  <c r="M35" i="12"/>
  <c r="L35" i="12"/>
  <c r="K35" i="12"/>
  <c r="J35" i="12"/>
  <c r="I35" i="12"/>
  <c r="H35" i="12"/>
  <c r="G35" i="12"/>
  <c r="F35" i="12"/>
  <c r="E35" i="12"/>
  <c r="D35" i="12"/>
  <c r="O16" i="12"/>
  <c r="O17" i="12" s="1"/>
  <c r="O20" i="12" s="1"/>
  <c r="N16" i="12"/>
  <c r="N17" i="12" s="1"/>
  <c r="N20" i="12" s="1"/>
  <c r="M16" i="12"/>
  <c r="M17" i="12" s="1"/>
  <c r="M20" i="12" s="1"/>
  <c r="L16" i="12"/>
  <c r="L17" i="12" s="1"/>
  <c r="L20" i="12" s="1"/>
  <c r="K16" i="12"/>
  <c r="K17" i="12" s="1"/>
  <c r="K20" i="12" s="1"/>
  <c r="J16" i="12"/>
  <c r="J17" i="12" s="1"/>
  <c r="J20" i="12" s="1"/>
  <c r="I16" i="12"/>
  <c r="I17" i="12" s="1"/>
  <c r="I20" i="12" s="1"/>
  <c r="H16" i="12"/>
  <c r="H17" i="12" s="1"/>
  <c r="H20" i="12" s="1"/>
  <c r="G16" i="12"/>
  <c r="G17" i="12" s="1"/>
  <c r="G20" i="12" s="1"/>
  <c r="F16" i="12"/>
  <c r="F17" i="12" s="1"/>
  <c r="F20" i="12" s="1"/>
  <c r="E16" i="12"/>
  <c r="E17" i="12" s="1"/>
  <c r="E20" i="12" s="1"/>
  <c r="D16" i="12"/>
  <c r="D17" i="12" s="1"/>
  <c r="D20" i="12" s="1"/>
  <c r="J35" i="11"/>
  <c r="E51" i="11"/>
  <c r="F51" i="11"/>
  <c r="G51" i="11"/>
  <c r="H51" i="11"/>
  <c r="I51" i="11"/>
  <c r="J51" i="11"/>
  <c r="K51" i="11"/>
  <c r="L51" i="11"/>
  <c r="M51" i="11"/>
  <c r="N51" i="11"/>
  <c r="O51" i="11"/>
  <c r="E35" i="11"/>
  <c r="F35" i="11"/>
  <c r="G35" i="11"/>
  <c r="H35" i="11"/>
  <c r="I35" i="11"/>
  <c r="K35" i="11"/>
  <c r="L35" i="11"/>
  <c r="M35" i="11"/>
  <c r="N35" i="11"/>
  <c r="O35" i="11"/>
  <c r="D16" i="11"/>
  <c r="D17" i="11" s="1"/>
  <c r="D20" i="11" s="1"/>
  <c r="D34" i="11" s="1"/>
  <c r="O16" i="11"/>
  <c r="O17" i="11" s="1"/>
  <c r="O20" i="11" s="1"/>
  <c r="O34" i="11" s="1"/>
  <c r="N16" i="11"/>
  <c r="N17" i="11" s="1"/>
  <c r="N20" i="11" s="1"/>
  <c r="N34" i="11" s="1"/>
  <c r="M16" i="11"/>
  <c r="M17" i="11" s="1"/>
  <c r="M20" i="11" s="1"/>
  <c r="M34" i="11" s="1"/>
  <c r="L16" i="11"/>
  <c r="L17" i="11" s="1"/>
  <c r="L20" i="11" s="1"/>
  <c r="L34" i="11" s="1"/>
  <c r="K16" i="11"/>
  <c r="K17" i="11" s="1"/>
  <c r="K20" i="11" s="1"/>
  <c r="K34" i="11" s="1"/>
  <c r="J16" i="11"/>
  <c r="J17" i="11" s="1"/>
  <c r="J20" i="11" s="1"/>
  <c r="J34" i="11" s="1"/>
  <c r="I16" i="11"/>
  <c r="I17" i="11" s="1"/>
  <c r="I20" i="11" s="1"/>
  <c r="I34" i="11" s="1"/>
  <c r="H16" i="11"/>
  <c r="H17" i="11" s="1"/>
  <c r="H20" i="11" s="1"/>
  <c r="H34" i="11" s="1"/>
  <c r="G16" i="11"/>
  <c r="G17" i="11" s="1"/>
  <c r="G20" i="11" s="1"/>
  <c r="G34" i="11" s="1"/>
  <c r="F16" i="11"/>
  <c r="F17" i="11" s="1"/>
  <c r="F20" i="11" s="1"/>
  <c r="F34" i="11" s="1"/>
  <c r="E16" i="11"/>
  <c r="E17" i="11" s="1"/>
  <c r="E20" i="11" s="1"/>
  <c r="E34" i="11" s="1"/>
  <c r="K71" i="11"/>
  <c r="I71" i="11"/>
  <c r="H58" i="11"/>
  <c r="P35" i="12" l="1"/>
  <c r="P60" i="12" s="1"/>
  <c r="D50" i="11"/>
  <c r="F50" i="12"/>
  <c r="F34" i="12"/>
  <c r="J50" i="12"/>
  <c r="J34" i="12"/>
  <c r="N50" i="12"/>
  <c r="N34" i="12"/>
  <c r="G34" i="12"/>
  <c r="G50" i="12"/>
  <c r="K34" i="12"/>
  <c r="K50" i="12"/>
  <c r="O34" i="12"/>
  <c r="O50" i="12"/>
  <c r="D34" i="12"/>
  <c r="P20" i="12"/>
  <c r="D50" i="12"/>
  <c r="H34" i="12"/>
  <c r="H50" i="12"/>
  <c r="L50" i="12"/>
  <c r="L34" i="12"/>
  <c r="E50" i="12"/>
  <c r="E34" i="12"/>
  <c r="I50" i="12"/>
  <c r="I34" i="12"/>
  <c r="M50" i="12"/>
  <c r="M34" i="12"/>
  <c r="K50" i="11"/>
  <c r="O50" i="11"/>
  <c r="G50" i="11"/>
  <c r="J50" i="11"/>
  <c r="F50" i="11"/>
  <c r="M50" i="11"/>
  <c r="I50" i="11"/>
  <c r="E50" i="11"/>
  <c r="L50" i="11"/>
  <c r="H50" i="11"/>
  <c r="N50" i="11"/>
  <c r="P35" i="11"/>
  <c r="P51" i="11"/>
  <c r="P70" i="11" s="1"/>
  <c r="P20" i="11"/>
  <c r="P50" i="11" l="1"/>
  <c r="P67" i="11" s="1"/>
  <c r="P34" i="12"/>
  <c r="P57" i="12" s="1"/>
  <c r="P55" i="12" s="1"/>
  <c r="P50" i="12"/>
  <c r="P67" i="12" s="1"/>
  <c r="P65" i="11"/>
  <c r="H90" i="11"/>
  <c r="H92" i="11" s="1"/>
  <c r="D90" i="11"/>
  <c r="D92" i="11" s="1"/>
  <c r="E90" i="11"/>
  <c r="E92" i="11" s="1"/>
  <c r="I90" i="11"/>
  <c r="I92" i="11" s="1"/>
  <c r="G90" i="11"/>
  <c r="G92" i="11" s="1"/>
  <c r="F90" i="11"/>
  <c r="F92" i="11" s="1"/>
  <c r="J90" i="11"/>
  <c r="J92" i="11" s="1"/>
  <c r="K90" i="11"/>
  <c r="K92" i="11" s="1"/>
  <c r="P34" i="11"/>
  <c r="P57" i="11" s="1"/>
  <c r="P60" i="11"/>
  <c r="I90" i="12" l="1"/>
  <c r="I92" i="12" s="1"/>
  <c r="E90" i="12"/>
  <c r="E92" i="12" s="1"/>
  <c r="P65" i="12"/>
  <c r="P76" i="12" s="1"/>
  <c r="H90" i="12"/>
  <c r="H92" i="12" s="1"/>
  <c r="D90" i="12"/>
  <c r="D92" i="12" s="1"/>
  <c r="F90" i="12"/>
  <c r="F92" i="12" s="1"/>
  <c r="K90" i="12"/>
  <c r="K92" i="12" s="1"/>
  <c r="G90" i="12"/>
  <c r="G92" i="12" s="1"/>
  <c r="J90" i="12"/>
  <c r="J92" i="12" s="1"/>
  <c r="P55" i="11"/>
  <c r="P76" i="11" s="1"/>
  <c r="D93" i="11" s="1"/>
  <c r="D93" i="12" l="1"/>
  <c r="I93" i="12"/>
  <c r="E93" i="12"/>
  <c r="H93" i="12"/>
  <c r="F93" i="12"/>
  <c r="K93" i="12"/>
  <c r="G93" i="12"/>
  <c r="J93" i="12"/>
  <c r="F93" i="11"/>
  <c r="J93" i="11"/>
  <c r="E93" i="11"/>
  <c r="G93" i="11"/>
  <c r="K93" i="11"/>
  <c r="I93" i="11"/>
  <c r="H93" i="11"/>
  <c r="P93" i="11" l="1"/>
  <c r="P93" i="12"/>
  <c r="P95" i="12" s="1"/>
  <c r="P95" i="11"/>
</calcChain>
</file>

<file path=xl/sharedStrings.xml><?xml version="1.0" encoding="utf-8"?>
<sst xmlns="http://schemas.openxmlformats.org/spreadsheetml/2006/main" count="392" uniqueCount="150">
  <si>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</si>
  <si>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</si>
  <si>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</si>
  <si>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</si>
  <si>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</si>
  <si>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</si>
  <si>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</si>
  <si>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</si>
  <si>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</si>
  <si>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</si>
  <si>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</si>
  <si>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</si>
  <si>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</si>
  <si>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</si>
  <si>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</si>
  <si>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</si>
  <si>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</si>
  <si>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</si>
  <si>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</si>
  <si>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</si>
  <si>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</si>
  <si>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</si>
  <si>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</si>
  <si>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</si>
  <si>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</si>
  <si>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MWh/年</t>
    <rPh sb="4" eb="5">
      <t>ネン</t>
    </rPh>
    <phoneticPr fontId="1"/>
  </si>
  <si>
    <t>ton-CO2/MWｈ</t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</si>
  <si>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</si>
  <si>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4"/>
  </si>
  <si>
    <t>蒸気圧(MPa)</t>
    <rPh sb="0" eb="2">
      <t>ジョウキ</t>
    </rPh>
    <rPh sb="2" eb="3">
      <t>アツ</t>
    </rPh>
    <phoneticPr fontId="4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</si>
  <si>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</si>
  <si>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4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</si>
  <si>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</si>
  <si>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4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</si>
  <si>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</si>
  <si>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</si>
  <si>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</si>
  <si>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</si>
  <si>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</si>
  <si>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</si>
  <si>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</si>
  <si>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</si>
  <si>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</si>
  <si>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</si>
  <si>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</si>
  <si>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</si>
  <si>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</si>
  <si>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</si>
  <si>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</si>
  <si>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</si>
  <si>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</si>
  <si>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</si>
  <si>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</si>
  <si>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○○工業</t>
    <rPh sb="2" eb="4">
      <t>コウギョウ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</si>
  <si>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</si>
  <si>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</si>
  <si>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</si>
  <si>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</si>
  <si>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</si>
  <si>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L</t>
    <phoneticPr fontId="1"/>
  </si>
  <si>
    <t>MWｈ</t>
    <phoneticPr fontId="1"/>
  </si>
  <si>
    <t>/年</t>
    <rPh sb="1" eb="2">
      <t>ネン</t>
    </rPh>
    <phoneticPr fontId="1"/>
  </si>
  <si>
    <t>ton-CO2/</t>
    <phoneticPr fontId="1"/>
  </si>
  <si>
    <t>Kl</t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</si>
  <si>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</si>
  <si>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</si>
  <si>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</si>
  <si>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</si>
  <si>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</si>
  <si>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</si>
  <si>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</si>
  <si>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</si>
  <si>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</si>
  <si>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</si>
  <si>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</si>
  <si>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</si>
  <si>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</si>
  <si>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ヤシ殻</t>
    <rPh sb="2" eb="3">
      <t>カラ</t>
    </rPh>
    <phoneticPr fontId="1"/>
  </si>
  <si>
    <t>ton</t>
    <phoneticPr fontId="1"/>
  </si>
  <si>
    <t>33°26'04.1"S</t>
  </si>
  <si>
    <t>70°41'02.7"W</t>
    <phoneticPr fontId="1"/>
  </si>
  <si>
    <t>標高</t>
    <rPh sb="0" eb="2">
      <t>ヒョウコウ</t>
    </rPh>
    <phoneticPr fontId="4"/>
  </si>
  <si>
    <t>ｍ</t>
    <phoneticPr fontId="1"/>
  </si>
  <si>
    <t>単位</t>
    <rPh sb="0" eb="2">
      <t>タンイ</t>
    </rPh>
    <phoneticPr fontId="1"/>
  </si>
  <si>
    <t>千Nm3</t>
    <phoneticPr fontId="1"/>
  </si>
  <si>
    <t>消費電力量（MWh)</t>
    <rPh sb="0" eb="2">
      <t>ショウヒ</t>
    </rPh>
    <rPh sb="2" eb="4">
      <t>デンリョク</t>
    </rPh>
    <rPh sb="4" eb="5">
      <t>リョウ</t>
    </rPh>
    <phoneticPr fontId="4"/>
  </si>
  <si>
    <t>（３）プロジェクト設備のガスエネルギー消費量</t>
    <rPh sb="9" eb="11">
      <t>セツビ</t>
    </rPh>
    <rPh sb="19" eb="21">
      <t>ショウヒ</t>
    </rPh>
    <rPh sb="21" eb="22">
      <t>リョウ</t>
    </rPh>
    <phoneticPr fontId="1"/>
  </si>
  <si>
    <t>※発熱量単位及び消費量単位に注意願います。　１GJ=0.28MWｈ　1Gcal=1.163MWｈ</t>
    <rPh sb="1" eb="3">
      <t>ハツネツ</t>
    </rPh>
    <rPh sb="3" eb="4">
      <t>リョウ</t>
    </rPh>
    <rPh sb="4" eb="6">
      <t>タンイ</t>
    </rPh>
    <rPh sb="6" eb="7">
      <t>オヨ</t>
    </rPh>
    <rPh sb="8" eb="11">
      <t>ショウヒリョウ</t>
    </rPh>
    <rPh sb="11" eb="13">
      <t>タンイ</t>
    </rPh>
    <rPh sb="14" eb="16">
      <t>チュウイ</t>
    </rPh>
    <rPh sb="16" eb="17">
      <t>ネガ</t>
    </rPh>
    <phoneticPr fontId="1"/>
  </si>
  <si>
    <t>ton-CO2/年</t>
  </si>
  <si>
    <t>◎CO2排出削減量の計算</t>
    <rPh sb="4" eb="6">
      <t>ハイシュツ</t>
    </rPh>
    <rPh sb="6" eb="8">
      <t>サクゲン</t>
    </rPh>
    <rPh sb="8" eb="9">
      <t>リョウ</t>
    </rPh>
    <rPh sb="10" eb="12">
      <t>ケイサン</t>
    </rPh>
    <phoneticPr fontId="1"/>
  </si>
  <si>
    <t>Q</t>
  </si>
  <si>
    <t>Q=Ry-Py</t>
  </si>
  <si>
    <t>Ry</t>
  </si>
  <si>
    <t>Py</t>
  </si>
  <si>
    <t>◎CO2排出削減量（生産量の変動を考慮）</t>
    <rPh sb="10" eb="12">
      <t>セイサン</t>
    </rPh>
    <rPh sb="12" eb="13">
      <t>リョウ</t>
    </rPh>
    <phoneticPr fontId="1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</si>
  <si>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</si>
  <si>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（ton-CO2/年）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</si>
  <si>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</si>
  <si>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</si>
  <si>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○○生産工場へのバイオマス蒸気ボイラーの導入</t>
    <phoneticPr fontId="1"/>
  </si>
  <si>
    <t>△△煮沸釜への蒸気供給</t>
    <phoneticPr fontId="1"/>
  </si>
  <si>
    <t>負荷の対象</t>
    <rPh sb="0" eb="2">
      <t>フカ</t>
    </rPh>
    <rPh sb="3" eb="5">
      <t>タイショウ</t>
    </rPh>
    <phoneticPr fontId="4"/>
  </si>
  <si>
    <t>（２）リファレンスボイラーのエネルギー消費量</t>
    <phoneticPr fontId="1"/>
  </si>
  <si>
    <t>リファレンスとなる
ボイラーの仕様</t>
    <phoneticPr fontId="1"/>
  </si>
  <si>
    <t>※単位記入のこと</t>
    <phoneticPr fontId="1"/>
  </si>
  <si>
    <t>月平均燃料消費量</t>
    <phoneticPr fontId="1"/>
  </si>
  <si>
    <t>※便宜上　消費電力量は（必要蒸発量/定格蒸発能力）×定格消費電力×稼働時間で計算。</t>
    <phoneticPr fontId="1"/>
  </si>
  <si>
    <t>MHIB-400S</t>
  </si>
  <si>
    <t>（ｋJ/ｋｇ)</t>
    <phoneticPr fontId="1"/>
  </si>
  <si>
    <t>プロジェクトで導入する
ボイラーの仕様</t>
    <phoneticPr fontId="1"/>
  </si>
  <si>
    <t>Ｒｙ＝RQｆｙ×fuｒf+ＲＱey×gef</t>
  </si>
  <si>
    <t>RQｆy</t>
  </si>
  <si>
    <t>fuｒf</t>
  </si>
  <si>
    <t>RQey</t>
  </si>
  <si>
    <t>ｇeｆ</t>
  </si>
  <si>
    <t>PＱｆy</t>
  </si>
  <si>
    <t>fupf</t>
  </si>
  <si>
    <t>PQey</t>
  </si>
  <si>
    <t>Pｙ＝PQfｙ×fupf+PQey×gef</t>
  </si>
  <si>
    <t>※単位記入</t>
    <rPh sb="1" eb="3">
      <t>タンイ</t>
    </rPh>
    <rPh sb="3" eb="5">
      <t>キニュウ</t>
    </rPh>
    <phoneticPr fontId="1"/>
  </si>
  <si>
    <t>※ボイラーに投入する組成（含水率等）における発熱量を記載のこと</t>
    <phoneticPr fontId="1"/>
  </si>
  <si>
    <t>年間必要熱出力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phoneticPr fontId="1"/>
  </si>
  <si>
    <t>(MJ/年)</t>
    <phoneticPr fontId="1"/>
  </si>
  <si>
    <t>A:年間必要燃料消費量</t>
    <rPh sb="2" eb="4">
      <t>ネンカン</t>
    </rPh>
    <rPh sb="6" eb="8">
      <t>ネンリョウ</t>
    </rPh>
    <rPh sb="8" eb="11">
      <t>ショウヒリョウ</t>
    </rPh>
    <phoneticPr fontId="1"/>
  </si>
  <si>
    <t>(ton/年)</t>
    <phoneticPr fontId="1"/>
  </si>
  <si>
    <t>B:確保可能バイオマス燃料</t>
    <rPh sb="2" eb="4">
      <t>カクホ</t>
    </rPh>
    <rPh sb="4" eb="6">
      <t>カノウ</t>
    </rPh>
    <rPh sb="11" eb="13">
      <t>ネンリョウ</t>
    </rPh>
    <phoneticPr fontId="1"/>
  </si>
  <si>
    <t>（ton/年）</t>
    <phoneticPr fontId="1"/>
  </si>
  <si>
    <t>有効燃料消費量</t>
    <rPh sb="0" eb="2">
      <t>ユウコウ</t>
    </rPh>
    <rPh sb="2" eb="4">
      <t>ネンリョウ</t>
    </rPh>
    <rPh sb="4" eb="7">
      <t>ショウヒリョウ</t>
    </rPh>
    <phoneticPr fontId="1"/>
  </si>
  <si>
    <t>（AとBの小さい方）</t>
    <phoneticPr fontId="1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</si>
  <si>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</si>
  <si>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</si>
  <si>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</si>
  <si>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</si>
  <si>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</si>
  <si>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</si>
  <si>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</si>
  <si>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</si>
  <si>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</si>
  <si>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</si>
  <si>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2022-2024JCM設備補助CO2排出削減量計算（バイオマス蒸気ボイラー）※記入例</t>
    <phoneticPr fontId="1"/>
  </si>
  <si>
    <t>2020年版○○国エネルギー省△△資料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</si>
  <si>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</si>
  <si>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2020年版○○バイオマス資料</t>
    <phoneticPr fontId="1"/>
  </si>
  <si>
    <t>2022-2024JCM設備補助CO2排出削減量計算（バイオマス蒸気ボイラー）</t>
    <phoneticPr fontId="1"/>
  </si>
  <si>
    <t>2022-2024JCM設備補助CO2排出削減量計算　（燃料種ごとの排出係数）</t>
    <rPh sb="28" eb="31">
      <t>ネンリョウシュ</t>
    </rPh>
    <rPh sb="34" eb="38">
      <t>ハイシュツケイスウ</t>
    </rPh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</si>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</sst>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  <numFmt numFmtId="183" formatCode="0.00_);[Red]\(0.00\)"/>
    <numFmt numFmtId="184" formatCode="#,##0.000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182" fontId="3" fillId="2" borderId="1" xfId="1" applyNumberFormat="1" applyFont="1" applyFill="1" applyBorder="1">
      <alignment vertical="center"/>
    </xf>
    <xf numFmtId="180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7" fillId="0" borderId="0" xfId="1" applyFont="1" applyAlignment="1">
      <alignment horizontal="center" vertical="center" shrinkToFit="1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10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10" fillId="0" borderId="0" xfId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3" fillId="3" borderId="1" xfId="2" applyFont="1" applyFill="1" applyBorder="1" applyAlignment="1">
      <alignment horizontal="right" vertical="center"/>
    </xf>
    <xf numFmtId="38" fontId="3" fillId="3" borderId="1" xfId="2" applyFont="1" applyFill="1" applyBorder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0" xfId="1" applyFont="1" applyFill="1" applyBorder="1">
      <alignment vertical="center"/>
    </xf>
    <xf numFmtId="40" fontId="3" fillId="3" borderId="1" xfId="2" applyNumberFormat="1" applyFont="1" applyFill="1" applyBorder="1">
      <alignment vertical="center"/>
    </xf>
    <xf numFmtId="0" fontId="3" fillId="0" borderId="9" xfId="1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>
      <alignment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178" fontId="6" fillId="2" borderId="1" xfId="0" applyNumberFormat="1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177" fontId="6" fillId="0" borderId="10" xfId="0" applyNumberFormat="1" applyFont="1" applyFill="1" applyBorder="1">
      <alignment vertical="center"/>
    </xf>
    <xf numFmtId="183" fontId="6" fillId="3" borderId="1" xfId="0" applyNumberFormat="1" applyFont="1" applyFill="1" applyBorder="1">
      <alignment vertical="center"/>
    </xf>
    <xf numFmtId="183" fontId="6" fillId="0" borderId="3" xfId="0" applyNumberFormat="1" applyFont="1" applyFill="1" applyBorder="1">
      <alignment vertical="center"/>
    </xf>
    <xf numFmtId="183" fontId="6" fillId="0" borderId="9" xfId="0" applyNumberFormat="1" applyFont="1" applyFill="1" applyBorder="1">
      <alignment vertical="center"/>
    </xf>
    <xf numFmtId="183" fontId="6" fillId="0" borderId="1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12" fillId="0" borderId="0" xfId="0" applyFont="1">
      <alignment vertical="center"/>
    </xf>
    <xf numFmtId="38" fontId="6" fillId="2" borderId="1" xfId="2" applyFont="1" applyFill="1" applyBorder="1">
      <alignment vertical="center"/>
    </xf>
    <xf numFmtId="177" fontId="6" fillId="2" borderId="1" xfId="0" applyNumberFormat="1" applyFont="1" applyFill="1" applyBorder="1">
      <alignment vertical="center"/>
    </xf>
    <xf numFmtId="0" fontId="3" fillId="0" borderId="1" xfId="1" applyFont="1" applyBorder="1">
      <alignment vertical="center"/>
    </xf>
    <xf numFmtId="38" fontId="6" fillId="3" borderId="1" xfId="2" applyFont="1" applyFill="1" applyBorder="1">
      <alignment vertical="center"/>
    </xf>
    <xf numFmtId="177" fontId="6" fillId="3" borderId="1" xfId="0" applyNumberFormat="1" applyFont="1" applyFill="1" applyBorder="1">
      <alignment vertical="center"/>
    </xf>
    <xf numFmtId="38" fontId="14" fillId="3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81" fontId="3" fillId="3" borderId="1" xfId="1" applyNumberFormat="1" applyFont="1" applyFill="1" applyBorder="1">
      <alignment vertical="center"/>
    </xf>
    <xf numFmtId="177" fontId="3" fillId="3" borderId="1" xfId="1" applyNumberFormat="1" applyFont="1" applyFill="1" applyBorder="1">
      <alignment vertical="center"/>
    </xf>
    <xf numFmtId="179" fontId="3" fillId="0" borderId="5" xfId="1" applyNumberFormat="1" applyFont="1" applyFill="1" applyBorder="1">
      <alignment vertical="center"/>
    </xf>
    <xf numFmtId="0" fontId="3" fillId="0" borderId="5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5" xfId="1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3" fillId="2" borderId="4" xfId="1" applyFont="1" applyFill="1" applyBorder="1">
      <alignment vertical="center"/>
    </xf>
    <xf numFmtId="0" fontId="16" fillId="0" borderId="0" xfId="1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16" fillId="0" borderId="0" xfId="1" applyFont="1">
      <alignment vertical="center"/>
    </xf>
    <xf numFmtId="0" fontId="3" fillId="0" borderId="1" xfId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7" fontId="8" fillId="3" borderId="1" xfId="0" applyNumberFormat="1" applyFont="1" applyFill="1" applyBorder="1">
      <alignment vertical="center"/>
    </xf>
    <xf numFmtId="0" fontId="7" fillId="0" borderId="1" xfId="1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vertical="center" shrinkToFit="1"/>
    </xf>
    <xf numFmtId="40" fontId="6" fillId="2" borderId="1" xfId="2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2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" fillId="0" borderId="1" xfId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shrinkToFit="1"/>
    </xf>
    <xf numFmtId="40" fontId="3" fillId="2" borderId="1" xfId="2" applyNumberFormat="1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195944</xdr:colOff>
      <xdr:row>3</xdr:row>
      <xdr:rowOff>167705</xdr:rowOff>
    </xdr:from>
    <xdr:to>
      <xdr:col>16</xdr:col>
      <xdr:colOff>545056</xdr:colOff>
      <xdr:row>6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369AC9-6E1A-4905-9BCC-A48EE3F6F69A}"/>
            </a:ext>
          </a:extLst>
        </xdr:cNvPr>
        <xdr:cNvSpPr txBox="1"/>
      </xdr:nvSpPr>
      <xdr:spPr>
        <a:xfrm>
          <a:off x="7434944" y="739205"/>
          <a:ext cx="4662032" cy="49523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81</xdr:row>
      <xdr:rowOff>44822</xdr:rowOff>
    </xdr:from>
    <xdr:to>
      <xdr:col>13</xdr:col>
      <xdr:colOff>528918</xdr:colOff>
      <xdr:row>85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DB034F-7B32-4715-94EE-D140EFC894B4}"/>
            </a:ext>
          </a:extLst>
        </xdr:cNvPr>
        <xdr:cNvSpPr txBox="1"/>
      </xdr:nvSpPr>
      <xdr:spPr>
        <a:xfrm>
          <a:off x="211119" y="16237322"/>
          <a:ext cx="9568479" cy="816238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法定耐用年数の間に生産量等＝蒸気負荷が大きく変動し、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排出削減量も変動する場合は、毎年度の負荷量＝年間必要熱出力と毎年度のバイオマスの確保量を記載のこと。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A)</a:t>
          </a:r>
          <a:r>
            <a:rPr kumimoji="1" lang="ja-JP" altLang="en-US" sz="900"/>
            <a:t>と入手確保可能なバイオマス燃料（</a:t>
          </a:r>
          <a:r>
            <a:rPr kumimoji="1" lang="en-US" altLang="ja-JP" sz="900"/>
            <a:t>B)</a:t>
          </a:r>
          <a:r>
            <a:rPr kumimoji="1" lang="ja-JP" altLang="en-US" sz="900"/>
            <a:t>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195944</xdr:colOff>
      <xdr:row>3</xdr:row>
      <xdr:rowOff>167705</xdr:rowOff>
    </xdr:from>
    <xdr:to>
      <xdr:col>16</xdr:col>
      <xdr:colOff>545056</xdr:colOff>
      <xdr:row>6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D6757-0EB1-4830-A31C-0C5704CF0764}"/>
            </a:ext>
          </a:extLst>
        </xdr:cNvPr>
        <xdr:cNvSpPr txBox="1"/>
      </xdr:nvSpPr>
      <xdr:spPr>
        <a:xfrm>
          <a:off x="7246349" y="647765"/>
          <a:ext cx="4646792" cy="41903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81</xdr:row>
      <xdr:rowOff>44822</xdr:rowOff>
    </xdr:from>
    <xdr:to>
      <xdr:col>13</xdr:col>
      <xdr:colOff>528918</xdr:colOff>
      <xdr:row>85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D603D4-B29E-49C4-8989-67941D1D1410}"/>
            </a:ext>
          </a:extLst>
        </xdr:cNvPr>
        <xdr:cNvSpPr txBox="1"/>
      </xdr:nvSpPr>
      <xdr:spPr>
        <a:xfrm>
          <a:off x="207309" y="13162652"/>
          <a:ext cx="9368454" cy="6962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法定耐用年数の間に生産量等＝蒸気負荷が大きく変動し、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排出削減量も変動する場合は、毎年度の負荷量＝年間必要熱出力と毎年度のバイオマスの確保量を記載のこと。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A)</a:t>
          </a:r>
          <a:r>
            <a:rPr kumimoji="1" lang="ja-JP" altLang="en-US" sz="900"/>
            <a:t>と入手確保可能なバイオマス燃料（</a:t>
          </a:r>
          <a:r>
            <a:rPr kumimoji="1" lang="en-US" altLang="ja-JP" sz="900"/>
            <a:t>B)</a:t>
          </a:r>
          <a:r>
            <a:rPr kumimoji="1" lang="ja-JP" altLang="en-US" sz="900"/>
            <a:t>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1E29B88-02B0-432C-85E4-4BA22198DFF1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A80E42DB-10FE-4DF9-BBF3-74A774DD32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A14FFA3-B2A6-4E6D-A465-6746D6FC2B65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F3B5BFF-61BF-41B1-B215-F4DC416F0BA9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7C6A7AA-067F-40F1-AC40-E333DE5DE1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32B98573-02BB-493C-ABB4-8E5A97F57B89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B8D1548-113D-4CCE-B71B-58D99FC06A68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A0D6903-53C3-4E48-A510-002068D21AB8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8647B0B7-9BCC-486F-AC2F-17F08AF96B06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B32FE97E-8EDD-47B5-A284-3F69B7886B2C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6EC9201C-37DC-4646-87CA-F9FB91B6567E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ABFF755F-07C1-40D4-B092-3D7CD621C8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E2EB3358-49B9-41B6-94B2-21474ED266AB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1DE22777-659E-44A8-B626-7793C69BA4CD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1B820F68-3B0B-4B2F-8584-BED271F129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A33A6D63-0CB3-4B84-9986-A3A51FEF751E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CA98-201E-4BE4-8892-4542B3CC7D5F}">
  <sheetPr>
    <pageSetUpPr fitToPage="1"/>
  </sheetPr>
  <dimension ref="B2:V96"/>
  <sheetViews>
    <sheetView view="pageBreakPreview" topLeftCell="A55" zoomScaleNormal="85" zoomScaleSheetLayoutView="100" workbookViewId="0">
      <selection activeCell="K59" sqref="K59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1" t="s">
        <v>139</v>
      </c>
    </row>
    <row r="4" spans="2:22" s="25" customFormat="1" ht="12.6" customHeight="1" x14ac:dyDescent="0.15">
      <c r="B4" s="22" t="s">
        <v>7</v>
      </c>
      <c r="C4" s="146" t="s">
        <v>99</v>
      </c>
      <c r="D4" s="146"/>
      <c r="E4" s="146"/>
      <c r="F4" s="146"/>
      <c r="G4" s="146"/>
      <c r="H4" s="146"/>
      <c r="I4" s="146"/>
      <c r="J4" s="146"/>
      <c r="K4" s="23"/>
      <c r="L4" s="24"/>
      <c r="M4" s="24"/>
      <c r="N4" s="24"/>
    </row>
    <row r="5" spans="2:22" s="25" customFormat="1" ht="12.6" customHeight="1" x14ac:dyDescent="0.15">
      <c r="B5" s="147" t="s">
        <v>8</v>
      </c>
      <c r="C5" s="22" t="s">
        <v>9</v>
      </c>
      <c r="D5" s="146"/>
      <c r="E5" s="150"/>
      <c r="F5" s="150"/>
      <c r="G5" s="150"/>
      <c r="H5" s="150"/>
      <c r="I5" s="150"/>
      <c r="J5" s="150"/>
      <c r="K5" s="23"/>
      <c r="L5" s="24"/>
      <c r="M5" s="24"/>
    </row>
    <row r="6" spans="2:22" s="25" customFormat="1" ht="12.6" customHeight="1" x14ac:dyDescent="0.15">
      <c r="B6" s="148"/>
      <c r="C6" s="22" t="s">
        <v>10</v>
      </c>
      <c r="D6" s="151" t="s">
        <v>79</v>
      </c>
      <c r="E6" s="152"/>
      <c r="F6" s="153"/>
      <c r="G6" s="26" t="s">
        <v>11</v>
      </c>
      <c r="H6" s="151" t="s">
        <v>80</v>
      </c>
      <c r="I6" s="152"/>
      <c r="J6" s="153"/>
      <c r="K6" s="23"/>
      <c r="L6" s="24"/>
      <c r="M6" s="24"/>
    </row>
    <row r="7" spans="2:22" s="25" customFormat="1" ht="12.6" customHeight="1" x14ac:dyDescent="0.15">
      <c r="B7" s="149"/>
      <c r="C7" s="22" t="s">
        <v>81</v>
      </c>
      <c r="D7" s="134">
        <v>700</v>
      </c>
      <c r="E7" s="134"/>
      <c r="F7" s="134"/>
      <c r="G7" s="154" t="s">
        <v>82</v>
      </c>
      <c r="H7" s="155"/>
      <c r="I7" s="155"/>
      <c r="J7" s="156"/>
      <c r="K7" s="23"/>
      <c r="L7" s="24"/>
      <c r="M7" s="24"/>
      <c r="N7" s="24"/>
    </row>
    <row r="8" spans="2:22" ht="12.6" customHeight="1" x14ac:dyDescent="0.15">
      <c r="B8" s="22" t="s">
        <v>101</v>
      </c>
      <c r="C8" s="146" t="s">
        <v>100</v>
      </c>
      <c r="D8" s="146"/>
      <c r="E8" s="146"/>
      <c r="F8" s="146"/>
      <c r="G8" s="146"/>
      <c r="H8" s="146"/>
      <c r="I8" s="146"/>
      <c r="J8" s="146"/>
      <c r="K8" s="23"/>
      <c r="L8" s="102"/>
      <c r="M8" s="103" t="s">
        <v>129</v>
      </c>
      <c r="N8" s="104"/>
      <c r="O8" s="105" t="s">
        <v>130</v>
      </c>
      <c r="P8" s="25"/>
      <c r="Q8" s="25"/>
      <c r="R8" s="25"/>
      <c r="S8" s="25"/>
      <c r="T8" s="25"/>
      <c r="U8" s="25"/>
      <c r="V8" s="25"/>
    </row>
    <row r="9" spans="2:22" ht="12.6" customHeight="1" x14ac:dyDescent="0.15">
      <c r="B9" s="3"/>
      <c r="C9" s="3"/>
      <c r="D9" s="4"/>
      <c r="E9" s="27"/>
      <c r="F9" s="27"/>
      <c r="G9" s="27"/>
      <c r="H9" s="27"/>
      <c r="I9" s="27"/>
      <c r="J9" s="27"/>
      <c r="K9" s="28"/>
      <c r="L9" s="24"/>
      <c r="M9" s="24"/>
      <c r="N9" s="24"/>
      <c r="O9" s="25"/>
      <c r="P9" s="25"/>
      <c r="Q9" s="25"/>
      <c r="R9" s="25"/>
      <c r="S9" s="25"/>
      <c r="T9" s="25"/>
      <c r="U9" s="25"/>
      <c r="V9" s="25"/>
    </row>
    <row r="10" spans="2:22" ht="12.6" customHeight="1" x14ac:dyDescent="0.15">
      <c r="B10" s="21" t="s">
        <v>27</v>
      </c>
      <c r="C10" s="21"/>
      <c r="D10" s="34"/>
      <c r="F10" s="35"/>
      <c r="G10" s="35"/>
      <c r="H10" s="35"/>
      <c r="I10" s="35"/>
      <c r="J10" s="35"/>
      <c r="K10" s="35"/>
      <c r="L10" s="31"/>
      <c r="M10" s="32"/>
      <c r="N10" s="32"/>
      <c r="O10" s="32"/>
    </row>
    <row r="11" spans="2:22" ht="12.6" customHeight="1" x14ac:dyDescent="0.15">
      <c r="B11" s="21"/>
      <c r="C11" s="21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129" t="s">
        <v>28</v>
      </c>
      <c r="C12" s="129"/>
      <c r="D12" s="6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6">
        <v>6</v>
      </c>
      <c r="M12" s="6">
        <v>6</v>
      </c>
      <c r="N12" s="6">
        <v>6</v>
      </c>
      <c r="O12" s="6">
        <v>6</v>
      </c>
    </row>
    <row r="13" spans="2:22" ht="12.6" customHeight="1" x14ac:dyDescent="0.15">
      <c r="B13" s="129" t="s">
        <v>29</v>
      </c>
      <c r="C13" s="129"/>
      <c r="D13" s="7">
        <v>1.2</v>
      </c>
      <c r="E13" s="7">
        <v>1.2</v>
      </c>
      <c r="F13" s="7">
        <v>1.2</v>
      </c>
      <c r="G13" s="7">
        <v>1.2</v>
      </c>
      <c r="H13" s="7">
        <v>1.2</v>
      </c>
      <c r="I13" s="7">
        <v>1.2</v>
      </c>
      <c r="J13" s="7">
        <v>1.2</v>
      </c>
      <c r="K13" s="7">
        <v>1.2</v>
      </c>
      <c r="L13" s="7">
        <v>1.2</v>
      </c>
      <c r="M13" s="7">
        <v>1.2</v>
      </c>
      <c r="N13" s="7">
        <v>1.2</v>
      </c>
      <c r="O13" s="7">
        <v>1.2</v>
      </c>
    </row>
    <row r="14" spans="2:22" ht="12.6" customHeight="1" x14ac:dyDescent="0.15">
      <c r="B14" s="129" t="s">
        <v>32</v>
      </c>
      <c r="C14" s="129"/>
      <c r="D14" s="6">
        <v>2778</v>
      </c>
      <c r="E14" s="6">
        <v>2778</v>
      </c>
      <c r="F14" s="6">
        <v>2778</v>
      </c>
      <c r="G14" s="6">
        <v>2778</v>
      </c>
      <c r="H14" s="6">
        <v>2778</v>
      </c>
      <c r="I14" s="6">
        <v>2778</v>
      </c>
      <c r="J14" s="6">
        <v>2778</v>
      </c>
      <c r="K14" s="6">
        <v>2778</v>
      </c>
      <c r="L14" s="6">
        <v>2778</v>
      </c>
      <c r="M14" s="6">
        <v>2778</v>
      </c>
      <c r="N14" s="6">
        <v>2778</v>
      </c>
      <c r="O14" s="6">
        <v>2778</v>
      </c>
    </row>
    <row r="15" spans="2:22" ht="12.6" customHeight="1" x14ac:dyDescent="0.15">
      <c r="B15" s="129" t="s">
        <v>30</v>
      </c>
      <c r="C15" s="129"/>
      <c r="D15" s="6">
        <v>15</v>
      </c>
      <c r="E15" s="6">
        <v>15</v>
      </c>
      <c r="F15" s="6">
        <v>16</v>
      </c>
      <c r="G15" s="6">
        <v>18</v>
      </c>
      <c r="H15" s="6">
        <v>22</v>
      </c>
      <c r="I15" s="6">
        <v>24</v>
      </c>
      <c r="J15" s="6">
        <v>26</v>
      </c>
      <c r="K15" s="6">
        <v>26</v>
      </c>
      <c r="L15" s="6">
        <v>25</v>
      </c>
      <c r="M15" s="6">
        <v>24</v>
      </c>
      <c r="N15" s="6">
        <v>20</v>
      </c>
      <c r="O15" s="6">
        <v>18</v>
      </c>
    </row>
    <row r="16" spans="2:22" ht="12.6" customHeight="1" x14ac:dyDescent="0.15">
      <c r="B16" s="129" t="s">
        <v>31</v>
      </c>
      <c r="C16" s="129"/>
      <c r="D16" s="83">
        <f>D15*4.186</f>
        <v>62.79</v>
      </c>
      <c r="E16" s="83">
        <f t="shared" ref="E16:O16" si="0">E15*4.186</f>
        <v>62.79</v>
      </c>
      <c r="F16" s="83">
        <f t="shared" si="0"/>
        <v>66.975999999999999</v>
      </c>
      <c r="G16" s="83">
        <f t="shared" si="0"/>
        <v>75.347999999999999</v>
      </c>
      <c r="H16" s="83">
        <f t="shared" si="0"/>
        <v>92.091999999999999</v>
      </c>
      <c r="I16" s="83">
        <f t="shared" si="0"/>
        <v>100.464</v>
      </c>
      <c r="J16" s="83">
        <f t="shared" si="0"/>
        <v>108.836</v>
      </c>
      <c r="K16" s="83">
        <f t="shared" si="0"/>
        <v>108.836</v>
      </c>
      <c r="L16" s="83">
        <f t="shared" si="0"/>
        <v>104.65</v>
      </c>
      <c r="M16" s="83">
        <f t="shared" si="0"/>
        <v>100.464</v>
      </c>
      <c r="N16" s="83">
        <f t="shared" si="0"/>
        <v>83.72</v>
      </c>
      <c r="O16" s="83">
        <f t="shared" si="0"/>
        <v>75.347999999999999</v>
      </c>
    </row>
    <row r="17" spans="2:16" ht="12.6" customHeight="1" x14ac:dyDescent="0.15">
      <c r="B17" s="129" t="s">
        <v>33</v>
      </c>
      <c r="C17" s="129"/>
      <c r="D17" s="84">
        <f>D12*(D14-D16)</f>
        <v>16291.26</v>
      </c>
      <c r="E17" s="84">
        <f t="shared" ref="E17:O17" si="1">E12*(E14-E16)</f>
        <v>16291.26</v>
      </c>
      <c r="F17" s="84">
        <f t="shared" si="1"/>
        <v>16266.144</v>
      </c>
      <c r="G17" s="84">
        <f t="shared" si="1"/>
        <v>16215.912</v>
      </c>
      <c r="H17" s="84">
        <f t="shared" si="1"/>
        <v>16115.448</v>
      </c>
      <c r="I17" s="84">
        <f t="shared" si="1"/>
        <v>16065.216</v>
      </c>
      <c r="J17" s="84">
        <f t="shared" si="1"/>
        <v>16014.984</v>
      </c>
      <c r="K17" s="84">
        <f t="shared" si="1"/>
        <v>16014.984</v>
      </c>
      <c r="L17" s="84">
        <f t="shared" si="1"/>
        <v>16040.099999999999</v>
      </c>
      <c r="M17" s="84">
        <f t="shared" si="1"/>
        <v>16065.216</v>
      </c>
      <c r="N17" s="84">
        <f t="shared" si="1"/>
        <v>16165.68</v>
      </c>
      <c r="O17" s="84">
        <f t="shared" si="1"/>
        <v>16215.912</v>
      </c>
    </row>
    <row r="18" spans="2:16" ht="12.6" customHeight="1" x14ac:dyDescent="0.15">
      <c r="B18" s="129" t="s">
        <v>34</v>
      </c>
      <c r="C18" s="129"/>
      <c r="D18" s="7">
        <v>8</v>
      </c>
      <c r="E18" s="7">
        <v>8</v>
      </c>
      <c r="F18" s="7">
        <v>8</v>
      </c>
      <c r="G18" s="7">
        <v>8</v>
      </c>
      <c r="H18" s="7">
        <v>8</v>
      </c>
      <c r="I18" s="7">
        <v>8</v>
      </c>
      <c r="J18" s="7">
        <v>8</v>
      </c>
      <c r="K18" s="7">
        <v>8</v>
      </c>
      <c r="L18" s="7">
        <v>8</v>
      </c>
      <c r="M18" s="7">
        <v>8</v>
      </c>
      <c r="N18" s="7">
        <v>8</v>
      </c>
      <c r="O18" s="7">
        <v>8</v>
      </c>
    </row>
    <row r="19" spans="2:16" ht="12.6" customHeight="1" x14ac:dyDescent="0.15">
      <c r="B19" s="129" t="s">
        <v>35</v>
      </c>
      <c r="C19" s="129"/>
      <c r="D19" s="8">
        <v>24</v>
      </c>
      <c r="E19" s="8">
        <v>22</v>
      </c>
      <c r="F19" s="8">
        <v>26</v>
      </c>
      <c r="G19" s="8">
        <v>26</v>
      </c>
      <c r="H19" s="8">
        <v>25</v>
      </c>
      <c r="I19" s="8">
        <v>20</v>
      </c>
      <c r="J19" s="8">
        <v>26</v>
      </c>
      <c r="K19" s="8">
        <v>26</v>
      </c>
      <c r="L19" s="8">
        <v>26</v>
      </c>
      <c r="M19" s="8">
        <v>26</v>
      </c>
      <c r="N19" s="8">
        <v>26</v>
      </c>
      <c r="O19" s="8">
        <v>25</v>
      </c>
      <c r="P19" s="15" t="s">
        <v>37</v>
      </c>
    </row>
    <row r="20" spans="2:16" ht="12.6" customHeight="1" x14ac:dyDescent="0.15">
      <c r="B20" s="129" t="s">
        <v>36</v>
      </c>
      <c r="C20" s="129"/>
      <c r="D20" s="84">
        <f>D17*D18*D19</f>
        <v>3127921.92</v>
      </c>
      <c r="E20" s="84">
        <f t="shared" ref="E20:O20" si="2">E17*E18*E19</f>
        <v>2867261.7600000002</v>
      </c>
      <c r="F20" s="84">
        <f t="shared" si="2"/>
        <v>3383357.952</v>
      </c>
      <c r="G20" s="84">
        <f t="shared" si="2"/>
        <v>3372909.696</v>
      </c>
      <c r="H20" s="84">
        <f t="shared" si="2"/>
        <v>3223089.6</v>
      </c>
      <c r="I20" s="84">
        <f t="shared" si="2"/>
        <v>2570434.5600000001</v>
      </c>
      <c r="J20" s="84">
        <f t="shared" si="2"/>
        <v>3331116.6720000003</v>
      </c>
      <c r="K20" s="84">
        <f t="shared" si="2"/>
        <v>3331116.6720000003</v>
      </c>
      <c r="L20" s="84">
        <f t="shared" si="2"/>
        <v>3336340.8</v>
      </c>
      <c r="M20" s="84">
        <f t="shared" si="2"/>
        <v>3341564.9280000003</v>
      </c>
      <c r="N20" s="84">
        <f t="shared" si="2"/>
        <v>3362461.44</v>
      </c>
      <c r="O20" s="84">
        <f t="shared" si="2"/>
        <v>3243182.4</v>
      </c>
      <c r="P20" s="36">
        <f>SUM(D20:O20)</f>
        <v>38490758.399999991</v>
      </c>
    </row>
    <row r="21" spans="2:16" ht="12.6" customHeight="1" x14ac:dyDescent="0.15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2:16" ht="12.6" customHeight="1" x14ac:dyDescent="0.15">
      <c r="B22" s="33" t="s">
        <v>102</v>
      </c>
      <c r="C22" s="33"/>
      <c r="D22" s="29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</row>
    <row r="23" spans="2:16" ht="12.6" customHeight="1" x14ac:dyDescent="0.15">
      <c r="B23" s="33" t="s">
        <v>103</v>
      </c>
      <c r="C23" s="33"/>
      <c r="D23" s="29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1"/>
    </row>
    <row r="24" spans="2:16" ht="12.6" customHeight="1" x14ac:dyDescent="0.15">
      <c r="B24" s="121" t="s">
        <v>38</v>
      </c>
      <c r="C24" s="122"/>
      <c r="D24" s="123" t="s">
        <v>43</v>
      </c>
      <c r="E24" s="124"/>
      <c r="F24" s="125"/>
      <c r="G24" s="19"/>
      <c r="H24" s="87"/>
      <c r="I24" s="126"/>
      <c r="J24" s="126"/>
      <c r="K24" s="88"/>
      <c r="L24" s="88"/>
      <c r="M24" s="88"/>
    </row>
    <row r="25" spans="2:16" ht="12.6" customHeight="1" x14ac:dyDescent="0.15">
      <c r="B25" s="127" t="s">
        <v>44</v>
      </c>
      <c r="C25" s="128"/>
      <c r="D25" s="123" t="s">
        <v>52</v>
      </c>
      <c r="E25" s="124"/>
      <c r="F25" s="125"/>
      <c r="G25" s="19"/>
      <c r="H25" s="88"/>
      <c r="I25" s="88"/>
      <c r="J25" s="88"/>
      <c r="K25" s="88"/>
      <c r="L25" s="88"/>
      <c r="M25" s="88"/>
    </row>
    <row r="26" spans="2:16" ht="12.6" customHeight="1" x14ac:dyDescent="0.15">
      <c r="B26" s="121" t="s">
        <v>39</v>
      </c>
      <c r="C26" s="122"/>
      <c r="D26" s="133">
        <v>4</v>
      </c>
      <c r="E26" s="133"/>
      <c r="F26" s="133"/>
      <c r="G26" s="85" t="s">
        <v>41</v>
      </c>
    </row>
    <row r="27" spans="2:16" ht="12.6" customHeight="1" x14ac:dyDescent="0.15">
      <c r="B27" s="115" t="s">
        <v>40</v>
      </c>
      <c r="C27" s="132"/>
      <c r="D27" s="133">
        <v>90</v>
      </c>
      <c r="E27" s="133"/>
      <c r="F27" s="133"/>
      <c r="G27" s="85" t="s">
        <v>42</v>
      </c>
    </row>
    <row r="28" spans="2:16" ht="12.6" customHeight="1" x14ac:dyDescent="0.15">
      <c r="B28" s="115" t="s">
        <v>45</v>
      </c>
      <c r="C28" s="122"/>
      <c r="D28" s="117">
        <v>5</v>
      </c>
      <c r="E28" s="117"/>
      <c r="F28" s="117"/>
      <c r="G28" s="89" t="s">
        <v>46</v>
      </c>
    </row>
    <row r="29" spans="2:16" ht="12.6" customHeight="1" x14ac:dyDescent="0.15">
      <c r="B29" s="115" t="s">
        <v>51</v>
      </c>
      <c r="C29" s="122"/>
      <c r="D29" s="134">
        <v>2</v>
      </c>
      <c r="E29" s="134"/>
      <c r="F29" s="134"/>
      <c r="G29" s="86"/>
    </row>
    <row r="30" spans="2:16" ht="12.6" customHeight="1" x14ac:dyDescent="0.15">
      <c r="B30" s="18" t="s">
        <v>47</v>
      </c>
      <c r="C30" s="90"/>
      <c r="D30" s="114" t="s">
        <v>50</v>
      </c>
      <c r="E30" s="114"/>
      <c r="F30" s="114"/>
      <c r="I30" s="81"/>
    </row>
    <row r="31" spans="2:16" ht="12.6" customHeight="1" x14ac:dyDescent="0.15">
      <c r="B31" s="115" t="s">
        <v>48</v>
      </c>
      <c r="C31" s="116"/>
      <c r="D31" s="117">
        <v>2061</v>
      </c>
      <c r="E31" s="117"/>
      <c r="F31" s="117"/>
      <c r="G31" s="91" t="s">
        <v>49</v>
      </c>
      <c r="H31" s="47" t="s">
        <v>76</v>
      </c>
      <c r="I31" s="118" t="s">
        <v>140</v>
      </c>
      <c r="J31" s="119"/>
      <c r="K31" s="119"/>
      <c r="L31" s="120"/>
    </row>
    <row r="32" spans="2:16" ht="12.6" customHeight="1" x14ac:dyDescent="0.15">
      <c r="B32" s="13"/>
      <c r="C32" s="13"/>
      <c r="D32" s="17"/>
      <c r="E32" s="42"/>
      <c r="F32" s="16"/>
      <c r="G32" s="92" t="s">
        <v>104</v>
      </c>
      <c r="H32" s="17"/>
      <c r="I32" s="81"/>
    </row>
    <row r="33" spans="2:17" ht="12.6" customHeight="1" x14ac:dyDescent="0.15">
      <c r="D33" s="5" t="s">
        <v>12</v>
      </c>
      <c r="E33" s="5" t="s">
        <v>13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5" t="s">
        <v>19</v>
      </c>
      <c r="L33" s="5" t="s">
        <v>20</v>
      </c>
      <c r="M33" s="5" t="s">
        <v>21</v>
      </c>
      <c r="N33" s="5" t="s">
        <v>22</v>
      </c>
      <c r="O33" s="5" t="s">
        <v>23</v>
      </c>
      <c r="P33" s="1" t="s">
        <v>24</v>
      </c>
      <c r="Q33" s="1" t="s">
        <v>83</v>
      </c>
    </row>
    <row r="34" spans="2:17" ht="12.6" customHeight="1" x14ac:dyDescent="0.15">
      <c r="B34" s="130" t="s">
        <v>105</v>
      </c>
      <c r="C34" s="131"/>
      <c r="D34" s="37">
        <f>D20/($D$27/100*$D$31/1000)</f>
        <v>1686302.1834061134</v>
      </c>
      <c r="E34" s="37">
        <f t="shared" ref="E34:O34" si="3">E20/($D$27/100*$D$31/1000)</f>
        <v>1545777.0014556041</v>
      </c>
      <c r="F34" s="37">
        <f t="shared" si="3"/>
        <v>1824010.9720200549</v>
      </c>
      <c r="G34" s="37">
        <f t="shared" si="3"/>
        <v>1818378.1853469189</v>
      </c>
      <c r="H34" s="37">
        <f t="shared" si="3"/>
        <v>1737608.2807698529</v>
      </c>
      <c r="I34" s="37">
        <f t="shared" si="3"/>
        <v>1385753.7117903931</v>
      </c>
      <c r="J34" s="37">
        <f t="shared" si="3"/>
        <v>1795847.0386543751</v>
      </c>
      <c r="K34" s="37">
        <f t="shared" si="3"/>
        <v>1795847.0386543751</v>
      </c>
      <c r="L34" s="37">
        <f t="shared" si="3"/>
        <v>1798663.4319909429</v>
      </c>
      <c r="M34" s="37">
        <f t="shared" si="3"/>
        <v>1801479.8253275112</v>
      </c>
      <c r="N34" s="37">
        <f t="shared" si="3"/>
        <v>1812745.3986737828</v>
      </c>
      <c r="O34" s="37">
        <f t="shared" si="3"/>
        <v>1748440.562833576</v>
      </c>
      <c r="P34" s="37">
        <f>SUM(D34:O34)</f>
        <v>20750853.630923506</v>
      </c>
      <c r="Q34" s="39" t="s">
        <v>59</v>
      </c>
    </row>
    <row r="35" spans="2:17" ht="12.6" customHeight="1" x14ac:dyDescent="0.15">
      <c r="B35" s="130" t="s">
        <v>85</v>
      </c>
      <c r="C35" s="131"/>
      <c r="D35" s="44">
        <f>(D12/($D$26*$D$29))*$D$28*$D$29*D18*D19/1000</f>
        <v>1.44</v>
      </c>
      <c r="E35" s="44">
        <f t="shared" ref="E35:O35" si="4">(E12/($D$26*$D$29))*$D$28*$D$29*E18*E19/1000</f>
        <v>1.32</v>
      </c>
      <c r="F35" s="44">
        <f t="shared" si="4"/>
        <v>1.56</v>
      </c>
      <c r="G35" s="44">
        <f t="shared" si="4"/>
        <v>1.56</v>
      </c>
      <c r="H35" s="44">
        <f t="shared" si="4"/>
        <v>1.5</v>
      </c>
      <c r="I35" s="44">
        <f t="shared" si="4"/>
        <v>1.2</v>
      </c>
      <c r="J35" s="44">
        <f t="shared" si="4"/>
        <v>1.56</v>
      </c>
      <c r="K35" s="44">
        <f t="shared" si="4"/>
        <v>1.56</v>
      </c>
      <c r="L35" s="44">
        <f t="shared" si="4"/>
        <v>1.56</v>
      </c>
      <c r="M35" s="44">
        <f t="shared" si="4"/>
        <v>1.56</v>
      </c>
      <c r="N35" s="44">
        <f t="shared" si="4"/>
        <v>1.56</v>
      </c>
      <c r="O35" s="44">
        <f t="shared" si="4"/>
        <v>1.5</v>
      </c>
      <c r="P35" s="44">
        <f>SUM(D35:O35)</f>
        <v>17.880000000000003</v>
      </c>
      <c r="Q35" s="1" t="s">
        <v>60</v>
      </c>
    </row>
    <row r="36" spans="2:17" ht="12.6" customHeight="1" x14ac:dyDescent="0.15">
      <c r="B36" s="10"/>
      <c r="C36" s="3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5"/>
    </row>
    <row r="37" spans="2:17" ht="12.6" customHeight="1" x14ac:dyDescent="0.15">
      <c r="B37" s="33" t="s">
        <v>86</v>
      </c>
      <c r="C37" s="3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7" ht="12.6" customHeight="1" x14ac:dyDescent="0.15">
      <c r="B38" s="33" t="s">
        <v>109</v>
      </c>
      <c r="C38" s="33"/>
      <c r="D38" s="46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7" ht="12.6" customHeight="1" x14ac:dyDescent="0.15">
      <c r="B39" s="121" t="s">
        <v>38</v>
      </c>
      <c r="C39" s="122"/>
      <c r="D39" s="123" t="s">
        <v>53</v>
      </c>
      <c r="E39" s="124"/>
      <c r="F39" s="125"/>
      <c r="G39" s="19"/>
      <c r="H39" s="87"/>
      <c r="I39" s="126"/>
      <c r="J39" s="126"/>
      <c r="K39" s="88"/>
      <c r="L39" s="88"/>
      <c r="M39" s="88"/>
    </row>
    <row r="40" spans="2:17" ht="12.6" customHeight="1" x14ac:dyDescent="0.15">
      <c r="B40" s="127" t="s">
        <v>44</v>
      </c>
      <c r="C40" s="128"/>
      <c r="D40" s="123" t="s">
        <v>107</v>
      </c>
      <c r="E40" s="124"/>
      <c r="F40" s="125"/>
      <c r="G40" s="19"/>
      <c r="H40" s="88"/>
      <c r="I40" s="88"/>
      <c r="J40" s="88"/>
      <c r="K40" s="88"/>
      <c r="L40" s="88"/>
      <c r="M40" s="88"/>
    </row>
    <row r="41" spans="2:17" ht="12.6" customHeight="1" x14ac:dyDescent="0.15">
      <c r="B41" s="121" t="s">
        <v>39</v>
      </c>
      <c r="C41" s="122"/>
      <c r="D41" s="133">
        <v>4</v>
      </c>
      <c r="E41" s="133"/>
      <c r="F41" s="133"/>
      <c r="G41" s="85" t="s">
        <v>41</v>
      </c>
    </row>
    <row r="42" spans="2:17" ht="12.6" customHeight="1" x14ac:dyDescent="0.15">
      <c r="B42" s="115" t="s">
        <v>40</v>
      </c>
      <c r="C42" s="132"/>
      <c r="D42" s="133">
        <v>80</v>
      </c>
      <c r="E42" s="133"/>
      <c r="F42" s="133"/>
      <c r="G42" s="85" t="s">
        <v>42</v>
      </c>
    </row>
    <row r="43" spans="2:17" ht="12.6" customHeight="1" x14ac:dyDescent="0.15">
      <c r="B43" s="115" t="s">
        <v>45</v>
      </c>
      <c r="C43" s="122"/>
      <c r="D43" s="117">
        <v>4</v>
      </c>
      <c r="E43" s="117"/>
      <c r="F43" s="117"/>
      <c r="G43" s="89" t="s">
        <v>46</v>
      </c>
    </row>
    <row r="44" spans="2:17" ht="12.6" customHeight="1" x14ac:dyDescent="0.15">
      <c r="B44" s="115" t="s">
        <v>51</v>
      </c>
      <c r="C44" s="122"/>
      <c r="D44" s="134">
        <v>2</v>
      </c>
      <c r="E44" s="134"/>
      <c r="F44" s="134"/>
      <c r="G44" s="86"/>
    </row>
    <row r="45" spans="2:17" ht="12.6" customHeight="1" x14ac:dyDescent="0.15">
      <c r="B45" s="18" t="s">
        <v>47</v>
      </c>
      <c r="C45" s="90"/>
      <c r="D45" s="114" t="s">
        <v>77</v>
      </c>
      <c r="E45" s="114"/>
      <c r="F45" s="114"/>
      <c r="I45" s="81"/>
    </row>
    <row r="46" spans="2:17" ht="12.6" customHeight="1" x14ac:dyDescent="0.15">
      <c r="B46" s="115" t="s">
        <v>48</v>
      </c>
      <c r="C46" s="116"/>
      <c r="D46" s="117">
        <v>15000</v>
      </c>
      <c r="E46" s="117"/>
      <c r="F46" s="117"/>
      <c r="G46" s="91" t="s">
        <v>108</v>
      </c>
      <c r="H46" s="96" t="s">
        <v>120</v>
      </c>
    </row>
    <row r="47" spans="2:17" ht="12.6" customHeight="1" x14ac:dyDescent="0.15">
      <c r="B47" s="13"/>
      <c r="C47" s="13"/>
      <c r="G47" s="92" t="s">
        <v>104</v>
      </c>
      <c r="I47" s="47" t="s">
        <v>76</v>
      </c>
      <c r="J47" s="118" t="s">
        <v>140</v>
      </c>
      <c r="K47" s="119"/>
      <c r="L47" s="119"/>
      <c r="M47" s="120"/>
    </row>
    <row r="48" spans="2:17" ht="12.6" customHeight="1" x14ac:dyDescent="0.15">
      <c r="B48" s="40"/>
      <c r="C48" s="40"/>
      <c r="D48" s="41"/>
      <c r="E48" s="42"/>
      <c r="F48" s="16"/>
      <c r="G48" s="43"/>
      <c r="H48" s="17"/>
      <c r="I48" s="42"/>
      <c r="J48" s="16"/>
      <c r="K48" s="17"/>
      <c r="L48" s="17"/>
      <c r="M48" s="14"/>
    </row>
    <row r="49" spans="2:17" ht="12.6" customHeight="1" x14ac:dyDescent="0.15">
      <c r="D49" s="5" t="s">
        <v>12</v>
      </c>
      <c r="E49" s="5" t="s">
        <v>13</v>
      </c>
      <c r="F49" s="5" t="s">
        <v>14</v>
      </c>
      <c r="G49" s="5" t="s">
        <v>15</v>
      </c>
      <c r="H49" s="5" t="s">
        <v>16</v>
      </c>
      <c r="I49" s="5" t="s">
        <v>17</v>
      </c>
      <c r="J49" s="5" t="s">
        <v>18</v>
      </c>
      <c r="K49" s="5" t="s">
        <v>19</v>
      </c>
      <c r="L49" s="5" t="s">
        <v>20</v>
      </c>
      <c r="M49" s="5" t="s">
        <v>21</v>
      </c>
      <c r="N49" s="5" t="s">
        <v>22</v>
      </c>
      <c r="O49" s="5" t="s">
        <v>23</v>
      </c>
      <c r="P49" s="1" t="s">
        <v>24</v>
      </c>
      <c r="Q49" s="1" t="s">
        <v>83</v>
      </c>
    </row>
    <row r="50" spans="2:17" ht="12.6" customHeight="1" x14ac:dyDescent="0.15">
      <c r="B50" s="145" t="s">
        <v>105</v>
      </c>
      <c r="C50" s="145"/>
      <c r="D50" s="37">
        <f t="shared" ref="D50:O50" si="5">D20/($D$42/100*$D$46/1000)</f>
        <v>260660.16</v>
      </c>
      <c r="E50" s="37">
        <f t="shared" si="5"/>
        <v>238938.48</v>
      </c>
      <c r="F50" s="37">
        <f t="shared" si="5"/>
        <v>281946.49599999998</v>
      </c>
      <c r="G50" s="37">
        <f t="shared" si="5"/>
        <v>281075.80800000002</v>
      </c>
      <c r="H50" s="37">
        <f t="shared" si="5"/>
        <v>268590.8</v>
      </c>
      <c r="I50" s="37">
        <f t="shared" si="5"/>
        <v>214202.88</v>
      </c>
      <c r="J50" s="37">
        <f t="shared" si="5"/>
        <v>277593.05600000004</v>
      </c>
      <c r="K50" s="37">
        <f t="shared" si="5"/>
        <v>277593.05600000004</v>
      </c>
      <c r="L50" s="37">
        <f t="shared" si="5"/>
        <v>278028.39999999997</v>
      </c>
      <c r="M50" s="37">
        <f t="shared" si="5"/>
        <v>278463.74400000001</v>
      </c>
      <c r="N50" s="37">
        <f t="shared" si="5"/>
        <v>280205.12</v>
      </c>
      <c r="O50" s="37">
        <f t="shared" si="5"/>
        <v>270265.2</v>
      </c>
      <c r="P50" s="37">
        <f>SUM(D50:O50)</f>
        <v>3207563.2</v>
      </c>
      <c r="Q50" s="39" t="s">
        <v>84</v>
      </c>
    </row>
    <row r="51" spans="2:17" ht="12.6" customHeight="1" x14ac:dyDescent="0.15">
      <c r="B51" s="145" t="s">
        <v>85</v>
      </c>
      <c r="C51" s="145"/>
      <c r="D51" s="44">
        <f>(D12/($D$41*$D$44))*$D$43*$D$44*D18*D19/1000</f>
        <v>1.1519999999999999</v>
      </c>
      <c r="E51" s="44">
        <f t="shared" ref="E51:O51" si="6">(E12/($D$41*$D$44))*$D$43*$D$44*E18*E19/1000</f>
        <v>1.056</v>
      </c>
      <c r="F51" s="44">
        <f t="shared" si="6"/>
        <v>1.248</v>
      </c>
      <c r="G51" s="44">
        <f t="shared" si="6"/>
        <v>1.248</v>
      </c>
      <c r="H51" s="44">
        <f t="shared" si="6"/>
        <v>1.2</v>
      </c>
      <c r="I51" s="44">
        <f t="shared" si="6"/>
        <v>0.96</v>
      </c>
      <c r="J51" s="44">
        <f t="shared" si="6"/>
        <v>1.248</v>
      </c>
      <c r="K51" s="44">
        <f t="shared" si="6"/>
        <v>1.248</v>
      </c>
      <c r="L51" s="44">
        <f t="shared" si="6"/>
        <v>1.248</v>
      </c>
      <c r="M51" s="44">
        <f t="shared" si="6"/>
        <v>1.248</v>
      </c>
      <c r="N51" s="44">
        <f t="shared" si="6"/>
        <v>1.248</v>
      </c>
      <c r="O51" s="44">
        <f t="shared" si="6"/>
        <v>1.2</v>
      </c>
      <c r="P51" s="44">
        <f>SUM(D51:O51)</f>
        <v>14.303999999999997</v>
      </c>
      <c r="Q51" s="1" t="s">
        <v>60</v>
      </c>
    </row>
    <row r="52" spans="2:17" ht="12.6" customHeight="1" x14ac:dyDescent="0.15">
      <c r="B52" s="40"/>
      <c r="C52" s="40"/>
      <c r="D52" s="41" t="s">
        <v>106</v>
      </c>
      <c r="E52" s="42"/>
      <c r="F52" s="16"/>
      <c r="G52" s="43"/>
      <c r="H52" s="17"/>
      <c r="I52" s="42"/>
      <c r="J52" s="16"/>
      <c r="K52" s="17"/>
      <c r="L52" s="17"/>
      <c r="M52" s="14"/>
    </row>
    <row r="53" spans="2:17" ht="12.6" customHeight="1" x14ac:dyDescent="0.15">
      <c r="B53" s="47"/>
      <c r="C53" s="47"/>
      <c r="D53" s="48"/>
      <c r="E53" s="48"/>
      <c r="F53" s="48"/>
      <c r="G53" s="48"/>
      <c r="H53" s="48"/>
      <c r="I53" s="48"/>
      <c r="J53" s="48"/>
      <c r="K53" s="48"/>
      <c r="L53" s="25"/>
      <c r="M53" s="25"/>
      <c r="N53" s="25"/>
      <c r="O53" s="25"/>
      <c r="P53" s="25"/>
    </row>
    <row r="54" spans="2:17" ht="12.6" customHeight="1" x14ac:dyDescent="0.15">
      <c r="B54" s="49" t="s">
        <v>4</v>
      </c>
      <c r="C54" s="25"/>
      <c r="D54" s="50" t="s">
        <v>87</v>
      </c>
      <c r="E54" s="48"/>
      <c r="F54" s="48"/>
      <c r="G54" s="48"/>
      <c r="H54" s="48"/>
      <c r="I54" s="48"/>
      <c r="J54" s="48"/>
      <c r="K54" s="48"/>
      <c r="L54" s="25"/>
      <c r="M54" s="25"/>
      <c r="N54" s="25"/>
      <c r="O54" s="25"/>
      <c r="P54" s="25"/>
    </row>
    <row r="55" spans="2:17" ht="12.6" customHeight="1" x14ac:dyDescent="0.15">
      <c r="B55" s="25"/>
      <c r="C55" s="25"/>
      <c r="D55" s="25" t="s">
        <v>110</v>
      </c>
      <c r="E55" s="25"/>
      <c r="F55" s="25"/>
      <c r="G55" s="25"/>
      <c r="H55" s="25"/>
      <c r="I55" s="25" t="s">
        <v>88</v>
      </c>
      <c r="J55" s="25"/>
      <c r="K55" s="25"/>
      <c r="L55" s="25"/>
      <c r="M55" s="25"/>
      <c r="N55" s="25"/>
      <c r="O55" s="25"/>
      <c r="P55" s="76">
        <f>P57*I58+P60*I61</f>
        <v>53671.720289568177</v>
      </c>
    </row>
    <row r="56" spans="2:17" ht="12.6" customHeight="1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48"/>
      <c r="P56" s="51"/>
    </row>
    <row r="57" spans="2:17" ht="12.6" customHeight="1" x14ac:dyDescent="0.15">
      <c r="B57" s="47" t="s">
        <v>111</v>
      </c>
      <c r="C57" s="47"/>
      <c r="D57" s="94" t="s">
        <v>54</v>
      </c>
      <c r="E57" s="25"/>
      <c r="F57" s="25"/>
      <c r="G57" s="25"/>
      <c r="H57" s="25"/>
      <c r="I57" s="95" t="s">
        <v>63</v>
      </c>
      <c r="J57" s="25" t="s">
        <v>61</v>
      </c>
      <c r="K57" s="48" t="s">
        <v>119</v>
      </c>
      <c r="L57" s="25"/>
      <c r="M57" s="25"/>
      <c r="N57" s="25"/>
      <c r="O57" s="25"/>
      <c r="P57" s="76">
        <f>P34/1000</f>
        <v>20750.853630923506</v>
      </c>
    </row>
    <row r="58" spans="2:17" ht="12.6" customHeight="1" x14ac:dyDescent="0.15">
      <c r="B58" s="47" t="s">
        <v>112</v>
      </c>
      <c r="C58" s="47"/>
      <c r="D58" s="94" t="s">
        <v>55</v>
      </c>
      <c r="E58" s="25"/>
      <c r="F58" s="25"/>
      <c r="G58" s="52" t="s">
        <v>62</v>
      </c>
      <c r="H58" s="53" t="str">
        <f>I57</f>
        <v>Kl</v>
      </c>
      <c r="I58" s="73">
        <v>2.5859999999999999</v>
      </c>
      <c r="J58" s="47" t="s">
        <v>76</v>
      </c>
      <c r="K58" s="118" t="s">
        <v>140</v>
      </c>
      <c r="L58" s="119"/>
      <c r="M58" s="119"/>
      <c r="N58" s="120"/>
      <c r="O58" s="25"/>
      <c r="P58" s="55"/>
    </row>
    <row r="59" spans="2:17" ht="12.6" customHeight="1" x14ac:dyDescent="0.15">
      <c r="C59" s="47"/>
      <c r="E59" s="25"/>
      <c r="F59" s="25"/>
      <c r="G59" s="56"/>
      <c r="H59" s="57"/>
      <c r="I59" s="58"/>
      <c r="J59" s="59"/>
      <c r="K59" s="20"/>
      <c r="L59" s="20"/>
      <c r="M59" s="60"/>
      <c r="N59" s="60"/>
      <c r="O59" s="25"/>
      <c r="P59" s="61"/>
    </row>
    <row r="60" spans="2:17" ht="12.6" customHeight="1" x14ac:dyDescent="0.15">
      <c r="B60" s="47" t="s">
        <v>113</v>
      </c>
      <c r="C60" s="47"/>
      <c r="D60" s="93" t="s">
        <v>56</v>
      </c>
      <c r="E60" s="25"/>
      <c r="F60" s="25"/>
      <c r="G60" s="25"/>
      <c r="H60" s="25"/>
      <c r="I60" s="25" t="s">
        <v>25</v>
      </c>
      <c r="J60" s="25"/>
      <c r="K60" s="25"/>
      <c r="L60" s="25"/>
      <c r="M60" s="25"/>
      <c r="N60" s="25"/>
      <c r="O60" s="25"/>
      <c r="P60" s="76">
        <f>P35</f>
        <v>17.880000000000003</v>
      </c>
    </row>
    <row r="61" spans="2:17" ht="12.6" customHeight="1" x14ac:dyDescent="0.15">
      <c r="B61" s="47" t="s">
        <v>114</v>
      </c>
      <c r="C61" s="47"/>
      <c r="D61" s="93" t="s">
        <v>5</v>
      </c>
      <c r="E61" s="25"/>
      <c r="F61" s="25"/>
      <c r="G61" s="25" t="s">
        <v>26</v>
      </c>
      <c r="H61" s="25"/>
      <c r="I61" s="54">
        <v>0.56000000000000005</v>
      </c>
      <c r="J61" s="47" t="s">
        <v>76</v>
      </c>
      <c r="K61" s="118" t="s">
        <v>141</v>
      </c>
      <c r="L61" s="119"/>
      <c r="M61" s="119"/>
      <c r="N61" s="120"/>
      <c r="O61" s="47"/>
      <c r="P61" s="25"/>
    </row>
    <row r="62" spans="2:17" ht="12.6" customHeight="1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7" ht="12.6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7" ht="12.6" customHeight="1" x14ac:dyDescent="0.15">
      <c r="B64" s="49" t="s">
        <v>6</v>
      </c>
      <c r="C64" s="25"/>
      <c r="D64" s="50" t="s">
        <v>87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2.6" customHeight="1" x14ac:dyDescent="0.15">
      <c r="B65" s="25"/>
      <c r="C65" s="25"/>
      <c r="D65" s="25" t="s">
        <v>118</v>
      </c>
      <c r="E65" s="25"/>
      <c r="F65" s="25"/>
      <c r="G65" s="25" t="s">
        <v>1</v>
      </c>
      <c r="H65" s="25"/>
      <c r="I65" s="25"/>
      <c r="J65" s="25"/>
      <c r="K65" s="25"/>
      <c r="L65" s="25"/>
      <c r="M65" s="25"/>
      <c r="N65" s="25"/>
      <c r="O65" s="25"/>
      <c r="P65" s="62">
        <f>P67*I68+P70*I71</f>
        <v>8.0102399999999996</v>
      </c>
      <c r="Q65" s="25"/>
    </row>
    <row r="66" spans="2:17" ht="12.6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48"/>
      <c r="P66" s="63"/>
      <c r="Q66" s="25"/>
    </row>
    <row r="67" spans="2:17" ht="12.6" customHeight="1" x14ac:dyDescent="0.15">
      <c r="B67" s="47" t="s">
        <v>115</v>
      </c>
      <c r="C67" s="47"/>
      <c r="D67" s="94" t="s">
        <v>57</v>
      </c>
      <c r="E67" s="25"/>
      <c r="F67" s="25"/>
      <c r="G67" s="25"/>
      <c r="H67" s="25"/>
      <c r="I67" s="95" t="s">
        <v>78</v>
      </c>
      <c r="J67" s="25" t="s">
        <v>61</v>
      </c>
      <c r="K67" s="48" t="s">
        <v>119</v>
      </c>
      <c r="L67" s="25"/>
      <c r="M67" s="25"/>
      <c r="N67" s="25"/>
      <c r="O67" s="25"/>
      <c r="P67" s="76">
        <f>P50/1000</f>
        <v>3207.5632000000001</v>
      </c>
      <c r="Q67" s="25"/>
    </row>
    <row r="68" spans="2:17" ht="12.6" customHeight="1" x14ac:dyDescent="0.15">
      <c r="B68" s="47" t="s">
        <v>116</v>
      </c>
      <c r="C68" s="47"/>
      <c r="D68" s="94" t="s">
        <v>55</v>
      </c>
      <c r="E68" s="25"/>
      <c r="F68" s="25"/>
      <c r="G68" s="52" t="s">
        <v>62</v>
      </c>
      <c r="H68" s="53" t="str">
        <f>I67</f>
        <v>ton</v>
      </c>
      <c r="I68" s="54">
        <v>0</v>
      </c>
      <c r="J68" s="47" t="s">
        <v>76</v>
      </c>
      <c r="K68" s="118" t="s">
        <v>142</v>
      </c>
      <c r="L68" s="135"/>
      <c r="M68" s="135"/>
      <c r="N68" s="136"/>
      <c r="O68" s="25"/>
      <c r="P68" s="64"/>
      <c r="Q68" s="25"/>
    </row>
    <row r="69" spans="2:17" ht="12.6" customHeight="1" x14ac:dyDescent="0.15">
      <c r="B69" s="47"/>
      <c r="C69" s="47"/>
      <c r="D69" s="25"/>
      <c r="E69" s="25"/>
      <c r="F69" s="25"/>
      <c r="G69" s="56"/>
      <c r="H69" s="57"/>
      <c r="I69" s="58"/>
      <c r="J69" s="59"/>
      <c r="K69" s="20"/>
      <c r="L69" s="20"/>
      <c r="M69" s="60"/>
      <c r="N69" s="60"/>
      <c r="O69" s="25"/>
      <c r="P69" s="65"/>
      <c r="Q69" s="25"/>
    </row>
    <row r="70" spans="2:17" ht="12.6" customHeight="1" x14ac:dyDescent="0.15">
      <c r="B70" s="47" t="s">
        <v>117</v>
      </c>
      <c r="C70" s="47"/>
      <c r="D70" s="25" t="s">
        <v>58</v>
      </c>
      <c r="E70" s="25"/>
      <c r="F70" s="25"/>
      <c r="G70" s="25"/>
      <c r="H70" s="25"/>
      <c r="I70" s="25" t="s">
        <v>25</v>
      </c>
      <c r="J70" s="25"/>
      <c r="K70" s="25"/>
      <c r="L70" s="25"/>
      <c r="M70" s="25"/>
      <c r="N70" s="25"/>
      <c r="O70" s="25"/>
      <c r="P70" s="76">
        <f>P51</f>
        <v>14.303999999999997</v>
      </c>
      <c r="Q70" s="25"/>
    </row>
    <row r="71" spans="2:17" ht="12.6" customHeight="1" x14ac:dyDescent="0.15">
      <c r="B71" s="47" t="s">
        <v>114</v>
      </c>
      <c r="C71" s="47"/>
      <c r="D71" s="25" t="s">
        <v>5</v>
      </c>
      <c r="E71" s="25"/>
      <c r="F71" s="25"/>
      <c r="G71" s="25" t="s">
        <v>26</v>
      </c>
      <c r="H71" s="25"/>
      <c r="I71" s="54">
        <f>I61</f>
        <v>0.56000000000000005</v>
      </c>
      <c r="J71" s="47" t="s">
        <v>76</v>
      </c>
      <c r="K71" s="137" t="str">
        <f>K61</f>
        <v>2022年度JCM設備補助公募要領</v>
      </c>
      <c r="L71" s="138"/>
      <c r="M71" s="138"/>
      <c r="N71" s="139"/>
      <c r="O71" s="47"/>
      <c r="P71" s="58"/>
      <c r="Q71" s="25"/>
    </row>
    <row r="72" spans="2:17" ht="12.6" customHeight="1" x14ac:dyDescent="0.15">
      <c r="B72" s="47"/>
      <c r="C72" s="4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47"/>
      <c r="P72" s="58"/>
      <c r="Q72" s="25"/>
    </row>
    <row r="73" spans="2:17" ht="12.6" customHeight="1" x14ac:dyDescent="0.15">
      <c r="B73" s="47"/>
      <c r="C73" s="4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47"/>
      <c r="P73" s="58"/>
      <c r="Q73" s="25"/>
    </row>
    <row r="74" spans="2:17" ht="12.6" customHeight="1" x14ac:dyDescent="0.15">
      <c r="B74" s="47"/>
      <c r="C74" s="4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47"/>
      <c r="P74" s="58"/>
      <c r="Q74" s="25"/>
    </row>
    <row r="75" spans="2:17" ht="12.6" customHeight="1" x14ac:dyDescent="0.15">
      <c r="B75" s="49" t="s">
        <v>89</v>
      </c>
      <c r="C75" s="49"/>
      <c r="D75" s="25"/>
      <c r="E75" s="25"/>
      <c r="F75" s="25"/>
      <c r="G75" s="25"/>
      <c r="H75" s="25"/>
      <c r="I75" s="25"/>
      <c r="J75" s="25"/>
      <c r="K75" s="48"/>
      <c r="L75" s="48"/>
      <c r="M75" s="48"/>
      <c r="N75" s="25"/>
      <c r="O75" s="25"/>
      <c r="P75" s="25"/>
      <c r="Q75" s="25"/>
    </row>
    <row r="76" spans="2:17" ht="12.6" customHeight="1" x14ac:dyDescent="0.15">
      <c r="B76" s="47" t="s">
        <v>90</v>
      </c>
      <c r="C76" s="47"/>
      <c r="D76" s="25" t="s">
        <v>0</v>
      </c>
      <c r="E76" s="25"/>
      <c r="F76" s="25"/>
      <c r="G76" s="25" t="s">
        <v>1</v>
      </c>
      <c r="H76" s="25"/>
      <c r="I76" s="25"/>
      <c r="J76" s="25"/>
      <c r="K76" s="25"/>
      <c r="L76" s="25"/>
      <c r="M76" s="25"/>
      <c r="N76" s="25"/>
      <c r="O76" s="25"/>
      <c r="P76" s="76">
        <f>ROUNDDOWN((P55-P65),0)</f>
        <v>53663</v>
      </c>
    </row>
    <row r="77" spans="2:17" ht="12.6" customHeight="1" x14ac:dyDescent="0.15">
      <c r="B77" s="47"/>
      <c r="C77" s="47"/>
      <c r="D77" s="25" t="s">
        <v>91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66"/>
    </row>
    <row r="78" spans="2:17" ht="12.6" customHeight="1" x14ac:dyDescent="0.15">
      <c r="B78" s="47" t="s">
        <v>92</v>
      </c>
      <c r="C78" s="47"/>
      <c r="D78" s="25" t="s">
        <v>2</v>
      </c>
      <c r="E78" s="25"/>
      <c r="F78" s="25"/>
      <c r="G78" s="25" t="s">
        <v>1</v>
      </c>
      <c r="H78" s="25"/>
      <c r="I78" s="25"/>
      <c r="J78" s="25"/>
      <c r="K78" s="25"/>
      <c r="L78" s="25"/>
      <c r="M78" s="25"/>
      <c r="N78" s="25"/>
      <c r="O78" s="25"/>
      <c r="P78" s="25"/>
    </row>
    <row r="79" spans="2:17" ht="12.6" customHeight="1" x14ac:dyDescent="0.15">
      <c r="B79" s="47" t="s">
        <v>93</v>
      </c>
      <c r="C79" s="47"/>
      <c r="D79" s="25" t="s">
        <v>3</v>
      </c>
      <c r="E79" s="25"/>
      <c r="F79" s="25"/>
      <c r="G79" s="25" t="s">
        <v>1</v>
      </c>
      <c r="H79" s="25"/>
      <c r="I79" s="25"/>
      <c r="J79" s="25"/>
      <c r="K79" s="25"/>
      <c r="L79" s="25"/>
      <c r="M79" s="25"/>
      <c r="N79" s="25"/>
      <c r="O79" s="25"/>
      <c r="P79" s="25"/>
    </row>
    <row r="80" spans="2:17" ht="12.6" customHeight="1" x14ac:dyDescent="0.15">
      <c r="B80" s="47"/>
      <c r="C80" s="4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8" ht="12.6" customHeight="1" x14ac:dyDescent="0.15">
      <c r="B81" s="67" t="s">
        <v>94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9"/>
      <c r="Q81" s="25"/>
    </row>
    <row r="82" spans="2:18" ht="12.6" customHeight="1" x14ac:dyDescent="0.15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2"/>
      <c r="Q82" s="25"/>
    </row>
    <row r="83" spans="2:18" ht="12.6" customHeight="1" x14ac:dyDescent="0.15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2"/>
      <c r="Q83" s="25"/>
    </row>
    <row r="84" spans="2:18" ht="12.6" customHeight="1" x14ac:dyDescent="0.15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2"/>
      <c r="Q84" s="25"/>
    </row>
    <row r="85" spans="2:18" ht="12.6" customHeight="1" x14ac:dyDescent="0.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  <c r="Q85" s="25"/>
    </row>
    <row r="86" spans="2:18" ht="12.6" customHeight="1" x14ac:dyDescent="0.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  <c r="Q86" s="25"/>
    </row>
    <row r="87" spans="2:18" ht="12.6" customHeight="1" x14ac:dyDescent="0.15">
      <c r="B87" s="5" t="s">
        <v>64</v>
      </c>
      <c r="C87" s="70">
        <v>8</v>
      </c>
      <c r="D87" s="71" t="s">
        <v>65</v>
      </c>
      <c r="M87" s="25"/>
      <c r="N87" s="25"/>
      <c r="O87" s="72" t="s">
        <v>95</v>
      </c>
      <c r="P87" s="25"/>
      <c r="Q87" s="25"/>
    </row>
    <row r="88" spans="2:18" ht="12.6" customHeight="1" x14ac:dyDescent="0.15">
      <c r="B88" s="143" t="s">
        <v>66</v>
      </c>
      <c r="C88" s="144"/>
      <c r="D88" s="39" t="s">
        <v>67</v>
      </c>
      <c r="E88" s="39" t="s">
        <v>68</v>
      </c>
      <c r="F88" s="39" t="s">
        <v>69</v>
      </c>
      <c r="G88" s="39" t="s">
        <v>70</v>
      </c>
      <c r="H88" s="39" t="s">
        <v>71</v>
      </c>
      <c r="I88" s="39" t="s">
        <v>72</v>
      </c>
      <c r="J88" s="39" t="s">
        <v>73</v>
      </c>
      <c r="K88" s="39" t="s">
        <v>74</v>
      </c>
      <c r="L88" s="39"/>
      <c r="M88" s="39"/>
      <c r="N88" s="39"/>
      <c r="O88" s="39"/>
      <c r="P88" s="2" t="s">
        <v>75</v>
      </c>
      <c r="Q88" s="25"/>
      <c r="R88" s="25"/>
    </row>
    <row r="89" spans="2:18" ht="12.6" customHeight="1" x14ac:dyDescent="0.15">
      <c r="B89" s="100" t="s">
        <v>121</v>
      </c>
      <c r="C89" s="97" t="s">
        <v>122</v>
      </c>
      <c r="D89" s="73">
        <v>32130717</v>
      </c>
      <c r="E89" s="73">
        <v>34750877</v>
      </c>
      <c r="F89" s="73">
        <v>34856382</v>
      </c>
      <c r="G89" s="73">
        <v>36065823</v>
      </c>
      <c r="H89" s="73">
        <v>38490758</v>
      </c>
      <c r="I89" s="73">
        <v>38490758</v>
      </c>
      <c r="J89" s="73">
        <v>38490758</v>
      </c>
      <c r="K89" s="73">
        <v>38490758</v>
      </c>
      <c r="L89" s="74"/>
      <c r="M89" s="74"/>
      <c r="N89" s="74"/>
      <c r="O89" s="74"/>
      <c r="P89" s="75"/>
      <c r="Q89" s="25"/>
      <c r="R89" s="25"/>
    </row>
    <row r="90" spans="2:18" ht="12.6" customHeight="1" x14ac:dyDescent="0.15">
      <c r="B90" s="100" t="s">
        <v>123</v>
      </c>
      <c r="C90" s="97" t="s">
        <v>124</v>
      </c>
      <c r="D90" s="76">
        <f t="shared" ref="D90:K90" si="7">$P$67*D89/$P$20</f>
        <v>2677.5597500000008</v>
      </c>
      <c r="E90" s="76">
        <f t="shared" si="7"/>
        <v>2895.9064166666676</v>
      </c>
      <c r="F90" s="76">
        <f t="shared" si="7"/>
        <v>2904.6985000000009</v>
      </c>
      <c r="G90" s="76">
        <f t="shared" si="7"/>
        <v>3005.4852500000006</v>
      </c>
      <c r="H90" s="76">
        <f t="shared" si="7"/>
        <v>3207.5631666666677</v>
      </c>
      <c r="I90" s="76">
        <f t="shared" si="7"/>
        <v>3207.5631666666677</v>
      </c>
      <c r="J90" s="76">
        <f t="shared" si="7"/>
        <v>3207.5631666666677</v>
      </c>
      <c r="K90" s="76">
        <f t="shared" si="7"/>
        <v>3207.5631666666677</v>
      </c>
      <c r="L90" s="77"/>
      <c r="M90" s="77"/>
      <c r="N90" s="77"/>
      <c r="O90" s="77"/>
      <c r="P90" s="75"/>
      <c r="Q90" s="25"/>
      <c r="R90" s="25"/>
    </row>
    <row r="91" spans="2:18" ht="12.6" customHeight="1" x14ac:dyDescent="0.15">
      <c r="B91" s="100" t="s">
        <v>125</v>
      </c>
      <c r="C91" s="97" t="s">
        <v>126</v>
      </c>
      <c r="D91" s="73">
        <v>1200</v>
      </c>
      <c r="E91" s="73">
        <v>2160</v>
      </c>
      <c r="F91" s="73">
        <v>3120</v>
      </c>
      <c r="G91" s="73">
        <v>3120</v>
      </c>
      <c r="H91" s="73">
        <v>3240</v>
      </c>
      <c r="I91" s="73">
        <v>3240</v>
      </c>
      <c r="J91" s="73">
        <v>3240</v>
      </c>
      <c r="K91" s="73">
        <v>3240</v>
      </c>
      <c r="L91" s="74"/>
      <c r="M91" s="74"/>
      <c r="N91" s="74"/>
      <c r="O91" s="74"/>
      <c r="P91" s="75"/>
      <c r="Q91" s="25"/>
      <c r="R91" s="25"/>
    </row>
    <row r="92" spans="2:18" ht="12.6" customHeight="1" x14ac:dyDescent="0.15">
      <c r="B92" s="100" t="s">
        <v>127</v>
      </c>
      <c r="C92" s="97" t="s">
        <v>128</v>
      </c>
      <c r="D92" s="99">
        <f>IF(D91&lt;=D90,D91,D90)</f>
        <v>1200</v>
      </c>
      <c r="E92" s="99">
        <f t="shared" ref="E92:K92" si="8">IF(E91&lt;=E90,E91,E90)</f>
        <v>2160</v>
      </c>
      <c r="F92" s="99">
        <f t="shared" si="8"/>
        <v>2904.6985000000009</v>
      </c>
      <c r="G92" s="99">
        <f t="shared" si="8"/>
        <v>3005.4852500000006</v>
      </c>
      <c r="H92" s="99">
        <f t="shared" si="8"/>
        <v>3207.5631666666677</v>
      </c>
      <c r="I92" s="99">
        <f t="shared" si="8"/>
        <v>3207.5631666666677</v>
      </c>
      <c r="J92" s="99">
        <f t="shared" si="8"/>
        <v>3207.5631666666677</v>
      </c>
      <c r="K92" s="99">
        <f t="shared" si="8"/>
        <v>3207.5631666666677</v>
      </c>
      <c r="L92" s="77"/>
      <c r="M92" s="77"/>
      <c r="N92" s="77"/>
      <c r="O92" s="77"/>
      <c r="P92" s="75"/>
      <c r="Q92" s="25"/>
      <c r="R92" s="25"/>
    </row>
    <row r="93" spans="2:18" ht="12.6" customHeight="1" x14ac:dyDescent="0.15">
      <c r="B93" s="101" t="s">
        <v>0</v>
      </c>
      <c r="C93" s="98" t="s">
        <v>96</v>
      </c>
      <c r="D93" s="76">
        <f>$P$76*D92/$P$67</f>
        <v>20076.174960480905</v>
      </c>
      <c r="E93" s="76">
        <f t="shared" ref="E93:K93" si="9">$P$76*E92/$P$67</f>
        <v>36137.114928865623</v>
      </c>
      <c r="F93" s="76">
        <f t="shared" si="9"/>
        <v>48596.029411205382</v>
      </c>
      <c r="G93" s="76">
        <f t="shared" si="9"/>
        <v>50282.206433453917</v>
      </c>
      <c r="H93" s="76">
        <f t="shared" si="9"/>
        <v>53662.999442328488</v>
      </c>
      <c r="I93" s="76">
        <f t="shared" si="9"/>
        <v>53662.999442328488</v>
      </c>
      <c r="J93" s="76">
        <f t="shared" si="9"/>
        <v>53662.999442328488</v>
      </c>
      <c r="K93" s="76">
        <f t="shared" si="9"/>
        <v>53662.999442328488</v>
      </c>
      <c r="L93" s="77"/>
      <c r="M93" s="77"/>
      <c r="N93" s="77"/>
      <c r="O93" s="77"/>
      <c r="P93" s="76">
        <f>SUM(D93:O93)</f>
        <v>369743.52350331977</v>
      </c>
      <c r="Q93" s="25"/>
      <c r="R93" s="25"/>
    </row>
    <row r="94" spans="2:18" ht="12.6" customHeight="1" x14ac:dyDescent="0.15">
      <c r="B94" s="25"/>
      <c r="C94" s="25"/>
      <c r="D94" s="25"/>
      <c r="E94" s="25"/>
      <c r="F94" s="25"/>
      <c r="G94" s="25"/>
      <c r="H94" s="25"/>
      <c r="I94" s="25"/>
      <c r="J94" s="25"/>
      <c r="K94" s="25"/>
      <c r="M94" s="55"/>
      <c r="N94" s="47"/>
      <c r="O94" s="25"/>
      <c r="P94" s="25"/>
      <c r="Q94" s="25"/>
    </row>
    <row r="95" spans="2:18" ht="12.6" customHeight="1" x14ac:dyDescent="0.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P95" s="78">
        <f>ROUNDDOWN((P93/C87),0)</f>
        <v>46217</v>
      </c>
      <c r="Q95" s="79" t="s">
        <v>97</v>
      </c>
    </row>
    <row r="96" spans="2:18" ht="12.6" customHeight="1" x14ac:dyDescent="0.15">
      <c r="B96" s="8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66" t="s">
        <v>98</v>
      </c>
      <c r="Q96" s="25"/>
    </row>
  </sheetData>
  <mergeCells count="61">
    <mergeCell ref="B16:C16"/>
    <mergeCell ref="B17:C17"/>
    <mergeCell ref="B18:C18"/>
    <mergeCell ref="C4:J4"/>
    <mergeCell ref="B5:B7"/>
    <mergeCell ref="D5:J5"/>
    <mergeCell ref="D6:F6"/>
    <mergeCell ref="H6:J6"/>
    <mergeCell ref="D7:F7"/>
    <mergeCell ref="G7:J7"/>
    <mergeCell ref="C8:J8"/>
    <mergeCell ref="B12:C12"/>
    <mergeCell ref="B13:C13"/>
    <mergeCell ref="B14:C14"/>
    <mergeCell ref="B15:C15"/>
    <mergeCell ref="K68:N68"/>
    <mergeCell ref="K71:N71"/>
    <mergeCell ref="B82:P84"/>
    <mergeCell ref="B88:C88"/>
    <mergeCell ref="B35:C35"/>
    <mergeCell ref="B41:C41"/>
    <mergeCell ref="D41:F41"/>
    <mergeCell ref="B42:C42"/>
    <mergeCell ref="D42:F42"/>
    <mergeCell ref="J47:M47"/>
    <mergeCell ref="B50:C50"/>
    <mergeCell ref="B51:C51"/>
    <mergeCell ref="B43:C43"/>
    <mergeCell ref="D43:F43"/>
    <mergeCell ref="B44:C44"/>
    <mergeCell ref="D44:F44"/>
    <mergeCell ref="B25:C25"/>
    <mergeCell ref="D25:F25"/>
    <mergeCell ref="B26:C26"/>
    <mergeCell ref="K58:N58"/>
    <mergeCell ref="K61:N61"/>
    <mergeCell ref="B34:C34"/>
    <mergeCell ref="B27:C27"/>
    <mergeCell ref="D26:F26"/>
    <mergeCell ref="D27:F27"/>
    <mergeCell ref="D28:F28"/>
    <mergeCell ref="D29:F29"/>
    <mergeCell ref="B31:C31"/>
    <mergeCell ref="B28:C28"/>
    <mergeCell ref="B29:C29"/>
    <mergeCell ref="D30:F30"/>
    <mergeCell ref="D31:F31"/>
    <mergeCell ref="B19:C19"/>
    <mergeCell ref="B20:C20"/>
    <mergeCell ref="B24:C24"/>
    <mergeCell ref="D24:F24"/>
    <mergeCell ref="I24:J24"/>
    <mergeCell ref="D45:F45"/>
    <mergeCell ref="B46:C46"/>
    <mergeCell ref="D46:F46"/>
    <mergeCell ref="I31:L31"/>
    <mergeCell ref="B39:C39"/>
    <mergeCell ref="D39:F39"/>
    <mergeCell ref="I39:J39"/>
    <mergeCell ref="B40:C40"/>
    <mergeCell ref="D40:F40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rowBreaks count="1" manualBreakCount="1">
    <brk id="5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330A-5B08-40ED-B345-6537022272EC}">
  <sheetPr>
    <pageSetUpPr fitToPage="1"/>
  </sheetPr>
  <dimension ref="B2:V96"/>
  <sheetViews>
    <sheetView tabSelected="1" view="pageBreakPreview" zoomScaleNormal="85" zoomScaleSheetLayoutView="100" workbookViewId="0">
      <selection activeCell="P39" sqref="P39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1" t="s">
        <v>143</v>
      </c>
    </row>
    <row r="4" spans="2:22" s="25" customFormat="1" ht="12.6" customHeight="1" x14ac:dyDescent="0.15">
      <c r="B4" s="22" t="s">
        <v>7</v>
      </c>
      <c r="C4" s="146"/>
      <c r="D4" s="146"/>
      <c r="E4" s="146"/>
      <c r="F4" s="146"/>
      <c r="G4" s="146"/>
      <c r="H4" s="146"/>
      <c r="I4" s="146"/>
      <c r="J4" s="146"/>
      <c r="K4" s="23"/>
      <c r="L4" s="24"/>
      <c r="M4" s="24"/>
      <c r="N4" s="24"/>
    </row>
    <row r="5" spans="2:22" s="25" customFormat="1" ht="12.6" customHeight="1" x14ac:dyDescent="0.15">
      <c r="B5" s="147" t="s">
        <v>8</v>
      </c>
      <c r="C5" s="22" t="s">
        <v>9</v>
      </c>
      <c r="D5" s="146"/>
      <c r="E5" s="150"/>
      <c r="F5" s="150"/>
      <c r="G5" s="150"/>
      <c r="H5" s="150"/>
      <c r="I5" s="150"/>
      <c r="J5" s="150"/>
      <c r="K5" s="23"/>
      <c r="L5" s="24"/>
      <c r="M5" s="24"/>
    </row>
    <row r="6" spans="2:22" s="25" customFormat="1" ht="12.6" customHeight="1" x14ac:dyDescent="0.15">
      <c r="B6" s="148"/>
      <c r="C6" s="22" t="s">
        <v>10</v>
      </c>
      <c r="D6" s="151"/>
      <c r="E6" s="152"/>
      <c r="F6" s="153"/>
      <c r="G6" s="26" t="s">
        <v>11</v>
      </c>
      <c r="H6" s="151"/>
      <c r="I6" s="152"/>
      <c r="J6" s="153"/>
      <c r="K6" s="23"/>
      <c r="L6" s="24"/>
      <c r="M6" s="24"/>
    </row>
    <row r="7" spans="2:22" s="25" customFormat="1" ht="12.6" customHeight="1" x14ac:dyDescent="0.15">
      <c r="B7" s="149"/>
      <c r="C7" s="22" t="s">
        <v>81</v>
      </c>
      <c r="D7" s="134"/>
      <c r="E7" s="134"/>
      <c r="F7" s="134"/>
      <c r="G7" s="154" t="s">
        <v>82</v>
      </c>
      <c r="H7" s="155"/>
      <c r="I7" s="155"/>
      <c r="J7" s="156"/>
      <c r="K7" s="23"/>
      <c r="L7" s="24"/>
      <c r="M7" s="24"/>
      <c r="N7" s="24"/>
    </row>
    <row r="8" spans="2:22" ht="12.6" customHeight="1" x14ac:dyDescent="0.15">
      <c r="B8" s="22" t="s">
        <v>101</v>
      </c>
      <c r="C8" s="146"/>
      <c r="D8" s="146"/>
      <c r="E8" s="146"/>
      <c r="F8" s="146"/>
      <c r="G8" s="146"/>
      <c r="H8" s="146"/>
      <c r="I8" s="146"/>
      <c r="J8" s="146"/>
      <c r="K8" s="23"/>
      <c r="L8" s="102"/>
      <c r="M8" s="103" t="s">
        <v>129</v>
      </c>
      <c r="N8" s="104"/>
      <c r="O8" s="105" t="s">
        <v>130</v>
      </c>
      <c r="P8" s="25"/>
      <c r="Q8" s="25"/>
      <c r="R8" s="25"/>
      <c r="S8" s="25"/>
      <c r="T8" s="25"/>
      <c r="U8" s="25"/>
      <c r="V8" s="25"/>
    </row>
    <row r="9" spans="2:22" ht="12.6" customHeight="1" x14ac:dyDescent="0.15">
      <c r="B9" s="3"/>
      <c r="C9" s="3"/>
      <c r="D9" s="4"/>
      <c r="E9" s="27"/>
      <c r="F9" s="27"/>
      <c r="G9" s="27"/>
      <c r="H9" s="27"/>
      <c r="I9" s="27"/>
      <c r="J9" s="27"/>
      <c r="K9" s="28"/>
      <c r="L9" s="24"/>
      <c r="M9" s="24"/>
      <c r="N9" s="24"/>
      <c r="O9" s="25"/>
      <c r="P9" s="25"/>
      <c r="Q9" s="25"/>
      <c r="R9" s="25"/>
      <c r="S9" s="25"/>
      <c r="T9" s="25"/>
      <c r="U9" s="25"/>
      <c r="V9" s="25"/>
    </row>
    <row r="10" spans="2:22" ht="12.6" customHeight="1" x14ac:dyDescent="0.15">
      <c r="B10" s="21" t="s">
        <v>27</v>
      </c>
      <c r="C10" s="21"/>
      <c r="D10" s="34"/>
      <c r="F10" s="35"/>
      <c r="G10" s="35"/>
      <c r="H10" s="35"/>
      <c r="I10" s="35"/>
      <c r="J10" s="35"/>
      <c r="K10" s="35"/>
      <c r="L10" s="31"/>
      <c r="M10" s="32"/>
      <c r="N10" s="32"/>
      <c r="O10" s="32"/>
    </row>
    <row r="11" spans="2:22" ht="12.6" customHeight="1" x14ac:dyDescent="0.15">
      <c r="B11" s="21"/>
      <c r="C11" s="21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129" t="s">
        <v>28</v>
      </c>
      <c r="C12" s="12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22" ht="12.6" customHeight="1" x14ac:dyDescent="0.15">
      <c r="B13" s="129" t="s">
        <v>29</v>
      </c>
      <c r="C13" s="12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22" ht="12.6" customHeight="1" x14ac:dyDescent="0.15">
      <c r="B14" s="129" t="s">
        <v>32</v>
      </c>
      <c r="C14" s="12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22" ht="12.6" customHeight="1" x14ac:dyDescent="0.15">
      <c r="B15" s="129" t="s">
        <v>30</v>
      </c>
      <c r="C15" s="12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22" ht="12.6" customHeight="1" x14ac:dyDescent="0.15">
      <c r="B16" s="129" t="s">
        <v>31</v>
      </c>
      <c r="C16" s="129"/>
      <c r="D16" s="83">
        <f>D15*4.186</f>
        <v>0</v>
      </c>
      <c r="E16" s="83">
        <f t="shared" ref="E16:O16" si="0">E15*4.186</f>
        <v>0</v>
      </c>
      <c r="F16" s="83">
        <f t="shared" si="0"/>
        <v>0</v>
      </c>
      <c r="G16" s="83">
        <f t="shared" si="0"/>
        <v>0</v>
      </c>
      <c r="H16" s="83">
        <f t="shared" si="0"/>
        <v>0</v>
      </c>
      <c r="I16" s="83">
        <f t="shared" si="0"/>
        <v>0</v>
      </c>
      <c r="J16" s="83">
        <f t="shared" si="0"/>
        <v>0</v>
      </c>
      <c r="K16" s="83">
        <f t="shared" si="0"/>
        <v>0</v>
      </c>
      <c r="L16" s="83">
        <f t="shared" si="0"/>
        <v>0</v>
      </c>
      <c r="M16" s="83">
        <f t="shared" si="0"/>
        <v>0</v>
      </c>
      <c r="N16" s="83">
        <f t="shared" si="0"/>
        <v>0</v>
      </c>
      <c r="O16" s="83">
        <f t="shared" si="0"/>
        <v>0</v>
      </c>
    </row>
    <row r="17" spans="2:16" ht="12.6" customHeight="1" x14ac:dyDescent="0.15">
      <c r="B17" s="129" t="s">
        <v>33</v>
      </c>
      <c r="C17" s="129"/>
      <c r="D17" s="84">
        <f>D12*(D14-D16)</f>
        <v>0</v>
      </c>
      <c r="E17" s="84">
        <f t="shared" ref="E17:O17" si="1">E12*(E14-E16)</f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84">
        <f t="shared" si="1"/>
        <v>0</v>
      </c>
      <c r="J17" s="84">
        <f t="shared" si="1"/>
        <v>0</v>
      </c>
      <c r="K17" s="84">
        <f t="shared" si="1"/>
        <v>0</v>
      </c>
      <c r="L17" s="84">
        <f t="shared" si="1"/>
        <v>0</v>
      </c>
      <c r="M17" s="84">
        <f t="shared" si="1"/>
        <v>0</v>
      </c>
      <c r="N17" s="84">
        <f t="shared" si="1"/>
        <v>0</v>
      </c>
      <c r="O17" s="84">
        <f t="shared" si="1"/>
        <v>0</v>
      </c>
    </row>
    <row r="18" spans="2:16" ht="12.6" customHeight="1" x14ac:dyDescent="0.15">
      <c r="B18" s="129" t="s">
        <v>34</v>
      </c>
      <c r="C18" s="12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6" ht="12.6" customHeight="1" x14ac:dyDescent="0.15">
      <c r="B19" s="129" t="s">
        <v>35</v>
      </c>
      <c r="C19" s="12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 t="s">
        <v>37</v>
      </c>
    </row>
    <row r="20" spans="2:16" ht="12.6" customHeight="1" x14ac:dyDescent="0.15">
      <c r="B20" s="129" t="s">
        <v>36</v>
      </c>
      <c r="C20" s="129"/>
      <c r="D20" s="84">
        <f>D17*D18*D19</f>
        <v>0</v>
      </c>
      <c r="E20" s="84">
        <f t="shared" ref="E20:O20" si="2">E17*E18*E19</f>
        <v>0</v>
      </c>
      <c r="F20" s="84">
        <f t="shared" si="2"/>
        <v>0</v>
      </c>
      <c r="G20" s="84">
        <f t="shared" si="2"/>
        <v>0</v>
      </c>
      <c r="H20" s="84">
        <f t="shared" si="2"/>
        <v>0</v>
      </c>
      <c r="I20" s="84">
        <f t="shared" si="2"/>
        <v>0</v>
      </c>
      <c r="J20" s="84">
        <f t="shared" si="2"/>
        <v>0</v>
      </c>
      <c r="K20" s="84">
        <f t="shared" si="2"/>
        <v>0</v>
      </c>
      <c r="L20" s="84">
        <f t="shared" si="2"/>
        <v>0</v>
      </c>
      <c r="M20" s="84">
        <f t="shared" si="2"/>
        <v>0</v>
      </c>
      <c r="N20" s="84">
        <f t="shared" si="2"/>
        <v>0</v>
      </c>
      <c r="O20" s="84">
        <f t="shared" si="2"/>
        <v>0</v>
      </c>
      <c r="P20" s="36">
        <f>SUM(D20:O20)</f>
        <v>0</v>
      </c>
    </row>
    <row r="21" spans="2:16" ht="12.6" customHeight="1" x14ac:dyDescent="0.15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2:16" ht="12.6" customHeight="1" x14ac:dyDescent="0.15">
      <c r="B22" s="33" t="s">
        <v>102</v>
      </c>
      <c r="C22" s="33"/>
      <c r="D22" s="29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</row>
    <row r="23" spans="2:16" ht="12.6" customHeight="1" x14ac:dyDescent="0.15">
      <c r="B23" s="33" t="s">
        <v>103</v>
      </c>
      <c r="C23" s="33"/>
      <c r="D23" s="29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1"/>
    </row>
    <row r="24" spans="2:16" ht="12.6" customHeight="1" x14ac:dyDescent="0.15">
      <c r="B24" s="121" t="s">
        <v>38</v>
      </c>
      <c r="C24" s="122"/>
      <c r="D24" s="123" t="s">
        <v>43</v>
      </c>
      <c r="E24" s="124"/>
      <c r="F24" s="125"/>
      <c r="G24" s="19"/>
      <c r="H24" s="87"/>
      <c r="I24" s="126"/>
      <c r="J24" s="126"/>
      <c r="K24" s="88"/>
      <c r="L24" s="88"/>
      <c r="M24" s="88"/>
    </row>
    <row r="25" spans="2:16" ht="12.6" customHeight="1" x14ac:dyDescent="0.15">
      <c r="B25" s="127" t="s">
        <v>44</v>
      </c>
      <c r="C25" s="128"/>
      <c r="D25" s="123" t="s">
        <v>52</v>
      </c>
      <c r="E25" s="124"/>
      <c r="F25" s="125"/>
      <c r="G25" s="19"/>
      <c r="H25" s="88"/>
      <c r="I25" s="88"/>
      <c r="J25" s="88"/>
      <c r="K25" s="88"/>
      <c r="L25" s="88"/>
      <c r="M25" s="88"/>
    </row>
    <row r="26" spans="2:16" ht="12.6" customHeight="1" x14ac:dyDescent="0.15">
      <c r="B26" s="121" t="s">
        <v>39</v>
      </c>
      <c r="C26" s="122"/>
      <c r="D26" s="133">
        <v>4</v>
      </c>
      <c r="E26" s="133"/>
      <c r="F26" s="133"/>
      <c r="G26" s="85" t="s">
        <v>41</v>
      </c>
    </row>
    <row r="27" spans="2:16" ht="12.6" customHeight="1" x14ac:dyDescent="0.15">
      <c r="B27" s="115" t="s">
        <v>40</v>
      </c>
      <c r="C27" s="132"/>
      <c r="D27" s="133">
        <v>90</v>
      </c>
      <c r="E27" s="133"/>
      <c r="F27" s="133"/>
      <c r="G27" s="85" t="s">
        <v>42</v>
      </c>
    </row>
    <row r="28" spans="2:16" ht="12.6" customHeight="1" x14ac:dyDescent="0.15">
      <c r="B28" s="115" t="s">
        <v>45</v>
      </c>
      <c r="C28" s="122"/>
      <c r="D28" s="117">
        <v>5</v>
      </c>
      <c r="E28" s="117"/>
      <c r="F28" s="117"/>
      <c r="G28" s="89" t="s">
        <v>46</v>
      </c>
    </row>
    <row r="29" spans="2:16" ht="12.6" customHeight="1" x14ac:dyDescent="0.15">
      <c r="B29" s="115" t="s">
        <v>51</v>
      </c>
      <c r="C29" s="122"/>
      <c r="D29" s="134">
        <v>2</v>
      </c>
      <c r="E29" s="134"/>
      <c r="F29" s="134"/>
      <c r="G29" s="86"/>
    </row>
    <row r="30" spans="2:16" ht="12.6" customHeight="1" x14ac:dyDescent="0.15">
      <c r="B30" s="18" t="s">
        <v>47</v>
      </c>
      <c r="C30" s="90"/>
      <c r="D30" s="114" t="s">
        <v>50</v>
      </c>
      <c r="E30" s="114"/>
      <c r="F30" s="114"/>
      <c r="I30" s="81"/>
    </row>
    <row r="31" spans="2:16" ht="12.6" customHeight="1" x14ac:dyDescent="0.15">
      <c r="B31" s="115" t="s">
        <v>48</v>
      </c>
      <c r="C31" s="116"/>
      <c r="D31" s="117">
        <v>2061</v>
      </c>
      <c r="E31" s="117"/>
      <c r="F31" s="117"/>
      <c r="G31" s="91" t="s">
        <v>49</v>
      </c>
      <c r="H31" s="47" t="s">
        <v>76</v>
      </c>
      <c r="I31" s="118" t="s">
        <v>140</v>
      </c>
      <c r="J31" s="119"/>
      <c r="K31" s="119"/>
      <c r="L31" s="120"/>
    </row>
    <row r="32" spans="2:16" ht="12.6" customHeight="1" x14ac:dyDescent="0.15">
      <c r="B32" s="13"/>
      <c r="C32" s="13"/>
      <c r="D32" s="17"/>
      <c r="E32" s="42"/>
      <c r="F32" s="16"/>
      <c r="G32" s="92" t="s">
        <v>104</v>
      </c>
      <c r="H32" s="17"/>
      <c r="I32" s="81"/>
    </row>
    <row r="33" spans="2:17" ht="12.6" customHeight="1" x14ac:dyDescent="0.15">
      <c r="D33" s="5" t="s">
        <v>12</v>
      </c>
      <c r="E33" s="5" t="s">
        <v>13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5" t="s">
        <v>19</v>
      </c>
      <c r="L33" s="5" t="s">
        <v>20</v>
      </c>
      <c r="M33" s="5" t="s">
        <v>21</v>
      </c>
      <c r="N33" s="5" t="s">
        <v>22</v>
      </c>
      <c r="O33" s="5" t="s">
        <v>23</v>
      </c>
      <c r="P33" s="1" t="s">
        <v>24</v>
      </c>
      <c r="Q33" s="1" t="s">
        <v>83</v>
      </c>
    </row>
    <row r="34" spans="2:17" ht="12.6" customHeight="1" x14ac:dyDescent="0.15">
      <c r="B34" s="130" t="s">
        <v>105</v>
      </c>
      <c r="C34" s="131"/>
      <c r="D34" s="37">
        <f t="shared" ref="D34:O34" si="3">D20/($D$27/100*$D$31/1000)</f>
        <v>0</v>
      </c>
      <c r="E34" s="37">
        <f t="shared" si="3"/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7">
        <f>SUM(D34:O34)</f>
        <v>0</v>
      </c>
      <c r="Q34" s="39"/>
    </row>
    <row r="35" spans="2:17" ht="12.6" customHeight="1" x14ac:dyDescent="0.15">
      <c r="B35" s="130" t="s">
        <v>85</v>
      </c>
      <c r="C35" s="131"/>
      <c r="D35" s="44">
        <f t="shared" ref="D35:O35" si="4">(D12/($D$26*$D$29))*$D$28*$D$29*D18*D19/1000</f>
        <v>0</v>
      </c>
      <c r="E35" s="44">
        <f t="shared" si="4"/>
        <v>0</v>
      </c>
      <c r="F35" s="44">
        <f t="shared" si="4"/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4">
        <f t="shared" si="4"/>
        <v>0</v>
      </c>
      <c r="N35" s="44">
        <f t="shared" si="4"/>
        <v>0</v>
      </c>
      <c r="O35" s="44">
        <f t="shared" si="4"/>
        <v>0</v>
      </c>
      <c r="P35" s="44">
        <f>SUM(D35:O35)</f>
        <v>0</v>
      </c>
      <c r="Q35" s="1" t="s">
        <v>60</v>
      </c>
    </row>
    <row r="36" spans="2:17" ht="12.6" customHeight="1" x14ac:dyDescent="0.15">
      <c r="B36" s="10"/>
      <c r="C36" s="3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5"/>
    </row>
    <row r="37" spans="2:17" ht="12.6" customHeight="1" x14ac:dyDescent="0.15">
      <c r="B37" s="33" t="s">
        <v>86</v>
      </c>
      <c r="C37" s="3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7" ht="12.6" customHeight="1" x14ac:dyDescent="0.15">
      <c r="B38" s="33" t="s">
        <v>109</v>
      </c>
      <c r="C38" s="33"/>
      <c r="D38" s="46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7" ht="12.6" customHeight="1" x14ac:dyDescent="0.15">
      <c r="B39" s="121" t="s">
        <v>38</v>
      </c>
      <c r="C39" s="122"/>
      <c r="D39" s="123"/>
      <c r="E39" s="124"/>
      <c r="F39" s="125"/>
      <c r="G39" s="19"/>
      <c r="H39" s="87"/>
      <c r="I39" s="126"/>
      <c r="J39" s="126"/>
      <c r="K39" s="88"/>
      <c r="L39" s="88"/>
      <c r="M39" s="88"/>
    </row>
    <row r="40" spans="2:17" ht="12.6" customHeight="1" x14ac:dyDescent="0.15">
      <c r="B40" s="127" t="s">
        <v>44</v>
      </c>
      <c r="C40" s="128"/>
      <c r="D40" s="123"/>
      <c r="E40" s="124"/>
      <c r="F40" s="125"/>
      <c r="G40" s="19"/>
      <c r="H40" s="88"/>
      <c r="I40" s="88"/>
      <c r="J40" s="88"/>
      <c r="K40" s="88"/>
      <c r="L40" s="88"/>
      <c r="M40" s="88"/>
    </row>
    <row r="41" spans="2:17" ht="12.6" customHeight="1" x14ac:dyDescent="0.15">
      <c r="B41" s="121" t="s">
        <v>39</v>
      </c>
      <c r="C41" s="122"/>
      <c r="D41" s="133"/>
      <c r="E41" s="133"/>
      <c r="F41" s="133"/>
      <c r="G41" s="85" t="s">
        <v>41</v>
      </c>
    </row>
    <row r="42" spans="2:17" ht="12.6" customHeight="1" x14ac:dyDescent="0.15">
      <c r="B42" s="115" t="s">
        <v>40</v>
      </c>
      <c r="C42" s="132"/>
      <c r="D42" s="133"/>
      <c r="E42" s="133"/>
      <c r="F42" s="133"/>
      <c r="G42" s="85" t="s">
        <v>42</v>
      </c>
    </row>
    <row r="43" spans="2:17" ht="12.6" customHeight="1" x14ac:dyDescent="0.15">
      <c r="B43" s="115" t="s">
        <v>45</v>
      </c>
      <c r="C43" s="122"/>
      <c r="D43" s="117"/>
      <c r="E43" s="117"/>
      <c r="F43" s="117"/>
      <c r="G43" s="89" t="s">
        <v>46</v>
      </c>
    </row>
    <row r="44" spans="2:17" ht="12.6" customHeight="1" x14ac:dyDescent="0.15">
      <c r="B44" s="115" t="s">
        <v>51</v>
      </c>
      <c r="C44" s="122"/>
      <c r="D44" s="134"/>
      <c r="E44" s="134"/>
      <c r="F44" s="134"/>
      <c r="G44" s="86"/>
    </row>
    <row r="45" spans="2:17" ht="12.6" customHeight="1" x14ac:dyDescent="0.15">
      <c r="B45" s="18" t="s">
        <v>47</v>
      </c>
      <c r="C45" s="90"/>
      <c r="D45" s="114"/>
      <c r="E45" s="114"/>
      <c r="F45" s="114"/>
      <c r="I45" s="81"/>
    </row>
    <row r="46" spans="2:17" ht="12.6" customHeight="1" x14ac:dyDescent="0.15">
      <c r="B46" s="115" t="s">
        <v>48</v>
      </c>
      <c r="C46" s="116"/>
      <c r="D46" s="117"/>
      <c r="E46" s="117"/>
      <c r="F46" s="117"/>
      <c r="G46" s="91"/>
      <c r="H46" s="96" t="s">
        <v>120</v>
      </c>
    </row>
    <row r="47" spans="2:17" ht="12.6" customHeight="1" x14ac:dyDescent="0.15">
      <c r="B47" s="13"/>
      <c r="C47" s="13"/>
      <c r="G47" s="92" t="s">
        <v>104</v>
      </c>
      <c r="I47" s="47" t="s">
        <v>76</v>
      </c>
      <c r="J47" s="118"/>
      <c r="K47" s="119"/>
      <c r="L47" s="119"/>
      <c r="M47" s="120"/>
    </row>
    <row r="48" spans="2:17" ht="12.6" customHeight="1" x14ac:dyDescent="0.15">
      <c r="B48" s="40"/>
      <c r="C48" s="40"/>
      <c r="D48" s="41"/>
      <c r="E48" s="42"/>
      <c r="F48" s="16"/>
      <c r="G48" s="43"/>
      <c r="H48" s="17"/>
      <c r="I48" s="42"/>
      <c r="J48" s="16"/>
      <c r="K48" s="17"/>
      <c r="L48" s="17"/>
      <c r="M48" s="14"/>
    </row>
    <row r="49" spans="2:17" ht="12.6" customHeight="1" x14ac:dyDescent="0.15">
      <c r="D49" s="5" t="s">
        <v>12</v>
      </c>
      <c r="E49" s="5" t="s">
        <v>13</v>
      </c>
      <c r="F49" s="5" t="s">
        <v>14</v>
      </c>
      <c r="G49" s="5" t="s">
        <v>15</v>
      </c>
      <c r="H49" s="5" t="s">
        <v>16</v>
      </c>
      <c r="I49" s="5" t="s">
        <v>17</v>
      </c>
      <c r="J49" s="5" t="s">
        <v>18</v>
      </c>
      <c r="K49" s="5" t="s">
        <v>19</v>
      </c>
      <c r="L49" s="5" t="s">
        <v>20</v>
      </c>
      <c r="M49" s="5" t="s">
        <v>21</v>
      </c>
      <c r="N49" s="5" t="s">
        <v>22</v>
      </c>
      <c r="O49" s="5" t="s">
        <v>23</v>
      </c>
      <c r="P49" s="1" t="s">
        <v>24</v>
      </c>
      <c r="Q49" s="1" t="s">
        <v>83</v>
      </c>
    </row>
    <row r="50" spans="2:17" ht="12.6" customHeight="1" x14ac:dyDescent="0.15">
      <c r="B50" s="145" t="s">
        <v>105</v>
      </c>
      <c r="C50" s="145"/>
      <c r="D50" s="37" t="e">
        <f t="shared" ref="D50:O50" si="5">D20/($D$42/100*$D$46/1000)</f>
        <v>#DIV/0!</v>
      </c>
      <c r="E50" s="37" t="e">
        <f t="shared" si="5"/>
        <v>#DIV/0!</v>
      </c>
      <c r="F50" s="37" t="e">
        <f t="shared" si="5"/>
        <v>#DIV/0!</v>
      </c>
      <c r="G50" s="37" t="e">
        <f t="shared" si="5"/>
        <v>#DIV/0!</v>
      </c>
      <c r="H50" s="37" t="e">
        <f t="shared" si="5"/>
        <v>#DIV/0!</v>
      </c>
      <c r="I50" s="37" t="e">
        <f t="shared" si="5"/>
        <v>#DIV/0!</v>
      </c>
      <c r="J50" s="37" t="e">
        <f t="shared" si="5"/>
        <v>#DIV/0!</v>
      </c>
      <c r="K50" s="37" t="e">
        <f t="shared" si="5"/>
        <v>#DIV/0!</v>
      </c>
      <c r="L50" s="37" t="e">
        <f t="shared" si="5"/>
        <v>#DIV/0!</v>
      </c>
      <c r="M50" s="37" t="e">
        <f t="shared" si="5"/>
        <v>#DIV/0!</v>
      </c>
      <c r="N50" s="37" t="e">
        <f t="shared" si="5"/>
        <v>#DIV/0!</v>
      </c>
      <c r="O50" s="37" t="e">
        <f t="shared" si="5"/>
        <v>#DIV/0!</v>
      </c>
      <c r="P50" s="37" t="e">
        <f>SUM(D50:O50)</f>
        <v>#DIV/0!</v>
      </c>
      <c r="Q50" s="39"/>
    </row>
    <row r="51" spans="2:17" ht="12.6" customHeight="1" x14ac:dyDescent="0.15">
      <c r="B51" s="145" t="s">
        <v>85</v>
      </c>
      <c r="C51" s="145"/>
      <c r="D51" s="44" t="e">
        <f t="shared" ref="D51:O51" si="6">(D12/($D$41*$D$44))*$D$43*$D$44*D18*D19/1000</f>
        <v>#DIV/0!</v>
      </c>
      <c r="E51" s="44" t="e">
        <f t="shared" si="6"/>
        <v>#DIV/0!</v>
      </c>
      <c r="F51" s="44" t="e">
        <f t="shared" si="6"/>
        <v>#DIV/0!</v>
      </c>
      <c r="G51" s="44" t="e">
        <f t="shared" si="6"/>
        <v>#DIV/0!</v>
      </c>
      <c r="H51" s="44" t="e">
        <f t="shared" si="6"/>
        <v>#DIV/0!</v>
      </c>
      <c r="I51" s="44" t="e">
        <f t="shared" si="6"/>
        <v>#DIV/0!</v>
      </c>
      <c r="J51" s="44" t="e">
        <f t="shared" si="6"/>
        <v>#DIV/0!</v>
      </c>
      <c r="K51" s="44" t="e">
        <f t="shared" si="6"/>
        <v>#DIV/0!</v>
      </c>
      <c r="L51" s="44" t="e">
        <f t="shared" si="6"/>
        <v>#DIV/0!</v>
      </c>
      <c r="M51" s="44" t="e">
        <f t="shared" si="6"/>
        <v>#DIV/0!</v>
      </c>
      <c r="N51" s="44" t="e">
        <f t="shared" si="6"/>
        <v>#DIV/0!</v>
      </c>
      <c r="O51" s="44" t="e">
        <f t="shared" si="6"/>
        <v>#DIV/0!</v>
      </c>
      <c r="P51" s="44" t="e">
        <f>SUM(D51:O51)</f>
        <v>#DIV/0!</v>
      </c>
      <c r="Q51" s="1" t="s">
        <v>60</v>
      </c>
    </row>
    <row r="52" spans="2:17" ht="12.6" customHeight="1" x14ac:dyDescent="0.15">
      <c r="B52" s="40"/>
      <c r="C52" s="40"/>
      <c r="D52" s="41" t="s">
        <v>106</v>
      </c>
      <c r="E52" s="42"/>
      <c r="F52" s="16"/>
      <c r="G52" s="43"/>
      <c r="H52" s="17"/>
      <c r="I52" s="42"/>
      <c r="J52" s="16"/>
      <c r="K52" s="17"/>
      <c r="L52" s="17"/>
      <c r="M52" s="14"/>
    </row>
    <row r="53" spans="2:17" ht="12.6" customHeight="1" x14ac:dyDescent="0.15">
      <c r="B53" s="47"/>
      <c r="C53" s="47"/>
      <c r="D53" s="48"/>
      <c r="E53" s="48"/>
      <c r="F53" s="48"/>
      <c r="G53" s="48"/>
      <c r="H53" s="48"/>
      <c r="I53" s="48"/>
      <c r="J53" s="48"/>
      <c r="K53" s="48"/>
      <c r="L53" s="25"/>
      <c r="M53" s="25"/>
      <c r="N53" s="25"/>
      <c r="O53" s="25"/>
      <c r="P53" s="25"/>
    </row>
    <row r="54" spans="2:17" ht="12.6" customHeight="1" x14ac:dyDescent="0.15">
      <c r="B54" s="49" t="s">
        <v>4</v>
      </c>
      <c r="C54" s="25"/>
      <c r="D54" s="50" t="s">
        <v>87</v>
      </c>
      <c r="E54" s="48"/>
      <c r="F54" s="48"/>
      <c r="G54" s="48"/>
      <c r="H54" s="48"/>
      <c r="I54" s="48"/>
      <c r="J54" s="48"/>
      <c r="K54" s="48"/>
      <c r="L54" s="25"/>
      <c r="M54" s="25"/>
      <c r="N54" s="25"/>
      <c r="O54" s="25"/>
      <c r="P54" s="25"/>
    </row>
    <row r="55" spans="2:17" ht="12.6" customHeight="1" x14ac:dyDescent="0.15">
      <c r="B55" s="25"/>
      <c r="C55" s="25"/>
      <c r="D55" s="25" t="s">
        <v>110</v>
      </c>
      <c r="E55" s="25"/>
      <c r="F55" s="25"/>
      <c r="G55" s="25"/>
      <c r="H55" s="25"/>
      <c r="I55" s="25" t="s">
        <v>88</v>
      </c>
      <c r="J55" s="25"/>
      <c r="K55" s="25"/>
      <c r="L55" s="25"/>
      <c r="M55" s="25"/>
      <c r="N55" s="25"/>
      <c r="O55" s="25"/>
      <c r="P55" s="76">
        <f>P57*I58+P60*I61</f>
        <v>0</v>
      </c>
    </row>
    <row r="56" spans="2:17" ht="12.6" customHeight="1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48"/>
      <c r="P56" s="51"/>
    </row>
    <row r="57" spans="2:17" ht="12.6" customHeight="1" x14ac:dyDescent="0.15">
      <c r="B57" s="47" t="s">
        <v>111</v>
      </c>
      <c r="C57" s="47"/>
      <c r="D57" s="94" t="s">
        <v>54</v>
      </c>
      <c r="E57" s="25"/>
      <c r="F57" s="25"/>
      <c r="G57" s="25"/>
      <c r="H57" s="25"/>
      <c r="I57" s="95"/>
      <c r="J57" s="25" t="s">
        <v>61</v>
      </c>
      <c r="K57" s="48" t="s">
        <v>119</v>
      </c>
      <c r="L57" s="25"/>
      <c r="M57" s="25"/>
      <c r="N57" s="25"/>
      <c r="O57" s="25"/>
      <c r="P57" s="76">
        <f>P34/1000</f>
        <v>0</v>
      </c>
    </row>
    <row r="58" spans="2:17" ht="12.6" customHeight="1" x14ac:dyDescent="0.15">
      <c r="B58" s="47" t="s">
        <v>112</v>
      </c>
      <c r="C58" s="47"/>
      <c r="D58" s="94" t="s">
        <v>55</v>
      </c>
      <c r="E58" s="25"/>
      <c r="F58" s="25"/>
      <c r="G58" s="52" t="s">
        <v>62</v>
      </c>
      <c r="H58" s="53">
        <f>I57</f>
        <v>0</v>
      </c>
      <c r="I58" s="73"/>
      <c r="J58" s="47" t="s">
        <v>76</v>
      </c>
      <c r="K58" s="118"/>
      <c r="L58" s="119"/>
      <c r="M58" s="119"/>
      <c r="N58" s="120"/>
      <c r="O58" s="25"/>
      <c r="P58" s="55"/>
    </row>
    <row r="59" spans="2:17" ht="12.6" customHeight="1" x14ac:dyDescent="0.15">
      <c r="C59" s="47"/>
      <c r="E59" s="25"/>
      <c r="F59" s="25"/>
      <c r="G59" s="56"/>
      <c r="H59" s="57"/>
      <c r="I59" s="58"/>
      <c r="J59" s="59"/>
      <c r="K59" s="20"/>
      <c r="L59" s="20"/>
      <c r="M59" s="60"/>
      <c r="N59" s="60"/>
      <c r="O59" s="25"/>
      <c r="P59" s="61"/>
    </row>
    <row r="60" spans="2:17" ht="12.6" customHeight="1" x14ac:dyDescent="0.15">
      <c r="B60" s="47" t="s">
        <v>113</v>
      </c>
      <c r="C60" s="47"/>
      <c r="D60" s="93" t="s">
        <v>56</v>
      </c>
      <c r="E60" s="25"/>
      <c r="F60" s="25"/>
      <c r="G60" s="25"/>
      <c r="H60" s="25"/>
      <c r="I60" s="25" t="s">
        <v>25</v>
      </c>
      <c r="J60" s="25"/>
      <c r="K60" s="25"/>
      <c r="L60" s="25"/>
      <c r="M60" s="25"/>
      <c r="N60" s="25"/>
      <c r="O60" s="25"/>
      <c r="P60" s="76">
        <f>P35</f>
        <v>0</v>
      </c>
    </row>
    <row r="61" spans="2:17" ht="12.6" customHeight="1" x14ac:dyDescent="0.15">
      <c r="B61" s="47" t="s">
        <v>114</v>
      </c>
      <c r="C61" s="47"/>
      <c r="D61" s="93" t="s">
        <v>5</v>
      </c>
      <c r="E61" s="25"/>
      <c r="F61" s="25"/>
      <c r="G61" s="25" t="s">
        <v>26</v>
      </c>
      <c r="H61" s="25"/>
      <c r="I61" s="54"/>
      <c r="J61" s="47" t="s">
        <v>76</v>
      </c>
      <c r="K61" s="118"/>
      <c r="L61" s="119"/>
      <c r="M61" s="119"/>
      <c r="N61" s="120"/>
      <c r="O61" s="47"/>
      <c r="P61" s="25"/>
    </row>
    <row r="62" spans="2:17" ht="12.6" customHeight="1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7" ht="12.6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7" ht="12.6" customHeight="1" x14ac:dyDescent="0.15">
      <c r="B64" s="49" t="s">
        <v>6</v>
      </c>
      <c r="C64" s="25"/>
      <c r="D64" s="50" t="s">
        <v>87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2.6" customHeight="1" x14ac:dyDescent="0.15">
      <c r="B65" s="25"/>
      <c r="C65" s="25"/>
      <c r="D65" s="25" t="s">
        <v>118</v>
      </c>
      <c r="E65" s="25"/>
      <c r="F65" s="25"/>
      <c r="G65" s="25" t="s">
        <v>1</v>
      </c>
      <c r="H65" s="25"/>
      <c r="I65" s="25"/>
      <c r="J65" s="25"/>
      <c r="K65" s="25"/>
      <c r="L65" s="25"/>
      <c r="M65" s="25"/>
      <c r="N65" s="25"/>
      <c r="O65" s="25"/>
      <c r="P65" s="62" t="e">
        <f>P67*I68+P70*I71</f>
        <v>#DIV/0!</v>
      </c>
      <c r="Q65" s="25"/>
    </row>
    <row r="66" spans="2:17" ht="12.6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48"/>
      <c r="P66" s="63"/>
      <c r="Q66" s="25"/>
    </row>
    <row r="67" spans="2:17" ht="12.6" customHeight="1" x14ac:dyDescent="0.15">
      <c r="B67" s="47" t="s">
        <v>115</v>
      </c>
      <c r="C67" s="47"/>
      <c r="D67" s="94" t="s">
        <v>57</v>
      </c>
      <c r="E67" s="25"/>
      <c r="F67" s="25"/>
      <c r="G67" s="25"/>
      <c r="H67" s="25"/>
      <c r="I67" s="95"/>
      <c r="J67" s="25" t="s">
        <v>61</v>
      </c>
      <c r="K67" s="48" t="s">
        <v>119</v>
      </c>
      <c r="L67" s="25"/>
      <c r="M67" s="25"/>
      <c r="N67" s="25"/>
      <c r="O67" s="25"/>
      <c r="P67" s="76" t="e">
        <f>P50/1000</f>
        <v>#DIV/0!</v>
      </c>
      <c r="Q67" s="25"/>
    </row>
    <row r="68" spans="2:17" ht="12.6" customHeight="1" x14ac:dyDescent="0.15">
      <c r="B68" s="47" t="s">
        <v>116</v>
      </c>
      <c r="C68" s="47"/>
      <c r="D68" s="94" t="s">
        <v>55</v>
      </c>
      <c r="E68" s="25"/>
      <c r="F68" s="25"/>
      <c r="G68" s="52" t="s">
        <v>62</v>
      </c>
      <c r="H68" s="53">
        <f>I67</f>
        <v>0</v>
      </c>
      <c r="I68" s="54"/>
      <c r="J68" s="47" t="s">
        <v>76</v>
      </c>
      <c r="K68" s="118"/>
      <c r="L68" s="135"/>
      <c r="M68" s="135"/>
      <c r="N68" s="136"/>
      <c r="O68" s="25"/>
      <c r="P68" s="64"/>
      <c r="Q68" s="25"/>
    </row>
    <row r="69" spans="2:17" ht="12.6" customHeight="1" x14ac:dyDescent="0.15">
      <c r="B69" s="47"/>
      <c r="C69" s="47"/>
      <c r="D69" s="25"/>
      <c r="E69" s="25"/>
      <c r="F69" s="25"/>
      <c r="G69" s="56"/>
      <c r="H69" s="57"/>
      <c r="I69" s="58"/>
      <c r="J69" s="59"/>
      <c r="K69" s="20"/>
      <c r="L69" s="20"/>
      <c r="M69" s="60"/>
      <c r="N69" s="60"/>
      <c r="O69" s="25"/>
      <c r="P69" s="65"/>
      <c r="Q69" s="25"/>
    </row>
    <row r="70" spans="2:17" ht="12.6" customHeight="1" x14ac:dyDescent="0.15">
      <c r="B70" s="47" t="s">
        <v>117</v>
      </c>
      <c r="C70" s="47"/>
      <c r="D70" s="25" t="s">
        <v>58</v>
      </c>
      <c r="E70" s="25"/>
      <c r="F70" s="25"/>
      <c r="G70" s="25"/>
      <c r="H70" s="25"/>
      <c r="I70" s="25" t="s">
        <v>25</v>
      </c>
      <c r="J70" s="25"/>
      <c r="K70" s="25"/>
      <c r="L70" s="25"/>
      <c r="M70" s="25"/>
      <c r="N70" s="25"/>
      <c r="O70" s="25"/>
      <c r="P70" s="76" t="e">
        <f>P51</f>
        <v>#DIV/0!</v>
      </c>
      <c r="Q70" s="25"/>
    </row>
    <row r="71" spans="2:17" ht="12.6" customHeight="1" x14ac:dyDescent="0.15">
      <c r="B71" s="47" t="s">
        <v>114</v>
      </c>
      <c r="C71" s="47"/>
      <c r="D71" s="25" t="s">
        <v>5</v>
      </c>
      <c r="E71" s="25"/>
      <c r="F71" s="25"/>
      <c r="G71" s="25" t="s">
        <v>26</v>
      </c>
      <c r="H71" s="25"/>
      <c r="I71" s="54"/>
      <c r="J71" s="47" t="s">
        <v>76</v>
      </c>
      <c r="K71" s="137">
        <f>K61</f>
        <v>0</v>
      </c>
      <c r="L71" s="138"/>
      <c r="M71" s="138"/>
      <c r="N71" s="139"/>
      <c r="O71" s="47"/>
      <c r="P71" s="58"/>
      <c r="Q71" s="25"/>
    </row>
    <row r="72" spans="2:17" ht="12.6" customHeight="1" x14ac:dyDescent="0.15">
      <c r="B72" s="47"/>
      <c r="C72" s="4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47"/>
      <c r="P72" s="58"/>
      <c r="Q72" s="25"/>
    </row>
    <row r="73" spans="2:17" ht="12.6" customHeight="1" x14ac:dyDescent="0.15">
      <c r="B73" s="47"/>
      <c r="C73" s="4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47"/>
      <c r="P73" s="58"/>
      <c r="Q73" s="25"/>
    </row>
    <row r="74" spans="2:17" ht="12.6" customHeight="1" x14ac:dyDescent="0.15">
      <c r="B74" s="47"/>
      <c r="C74" s="4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47"/>
      <c r="P74" s="58"/>
      <c r="Q74" s="25"/>
    </row>
    <row r="75" spans="2:17" ht="12.6" customHeight="1" x14ac:dyDescent="0.15">
      <c r="B75" s="49" t="s">
        <v>89</v>
      </c>
      <c r="C75" s="49"/>
      <c r="D75" s="25"/>
      <c r="E75" s="25"/>
      <c r="F75" s="25"/>
      <c r="G75" s="25"/>
      <c r="H75" s="25"/>
      <c r="I75" s="25"/>
      <c r="J75" s="25"/>
      <c r="K75" s="48"/>
      <c r="L75" s="48"/>
      <c r="M75" s="48"/>
      <c r="N75" s="25"/>
      <c r="O75" s="25"/>
      <c r="P75" s="25"/>
      <c r="Q75" s="25"/>
    </row>
    <row r="76" spans="2:17" ht="12.6" customHeight="1" x14ac:dyDescent="0.15">
      <c r="B76" s="47" t="s">
        <v>90</v>
      </c>
      <c r="C76" s="47"/>
      <c r="D76" s="25" t="s">
        <v>0</v>
      </c>
      <c r="E76" s="25"/>
      <c r="F76" s="25"/>
      <c r="G76" s="25" t="s">
        <v>1</v>
      </c>
      <c r="H76" s="25"/>
      <c r="I76" s="25"/>
      <c r="J76" s="25"/>
      <c r="K76" s="25"/>
      <c r="L76" s="25"/>
      <c r="M76" s="25"/>
      <c r="N76" s="25"/>
      <c r="O76" s="25"/>
      <c r="P76" s="76" t="e">
        <f>ROUNDDOWN((P55-P65),0)</f>
        <v>#DIV/0!</v>
      </c>
    </row>
    <row r="77" spans="2:17" ht="12.6" customHeight="1" x14ac:dyDescent="0.15">
      <c r="B77" s="47"/>
      <c r="C77" s="47"/>
      <c r="D77" s="25" t="s">
        <v>91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66"/>
    </row>
    <row r="78" spans="2:17" ht="12.6" customHeight="1" x14ac:dyDescent="0.15">
      <c r="B78" s="47" t="s">
        <v>92</v>
      </c>
      <c r="C78" s="47"/>
      <c r="D78" s="25" t="s">
        <v>2</v>
      </c>
      <c r="E78" s="25"/>
      <c r="F78" s="25"/>
      <c r="G78" s="25" t="s">
        <v>1</v>
      </c>
      <c r="H78" s="25"/>
      <c r="I78" s="25"/>
      <c r="J78" s="25"/>
      <c r="K78" s="25"/>
      <c r="L78" s="25"/>
      <c r="M78" s="25"/>
      <c r="N78" s="25"/>
      <c r="O78" s="25"/>
      <c r="P78" s="25"/>
    </row>
    <row r="79" spans="2:17" ht="12.6" customHeight="1" x14ac:dyDescent="0.15">
      <c r="B79" s="47" t="s">
        <v>93</v>
      </c>
      <c r="C79" s="47"/>
      <c r="D79" s="25" t="s">
        <v>3</v>
      </c>
      <c r="E79" s="25"/>
      <c r="F79" s="25"/>
      <c r="G79" s="25" t="s">
        <v>1</v>
      </c>
      <c r="H79" s="25"/>
      <c r="I79" s="25"/>
      <c r="J79" s="25"/>
      <c r="K79" s="25"/>
      <c r="L79" s="25"/>
      <c r="M79" s="25"/>
      <c r="N79" s="25"/>
      <c r="O79" s="25"/>
      <c r="P79" s="25"/>
    </row>
    <row r="80" spans="2:17" ht="12.6" customHeight="1" x14ac:dyDescent="0.15">
      <c r="B80" s="47"/>
      <c r="C80" s="4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8" ht="12.6" customHeight="1" x14ac:dyDescent="0.15">
      <c r="B81" s="67" t="s">
        <v>94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9"/>
      <c r="Q81" s="25"/>
    </row>
    <row r="82" spans="2:18" ht="12.6" customHeight="1" x14ac:dyDescent="0.15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2"/>
      <c r="Q82" s="25"/>
    </row>
    <row r="83" spans="2:18" ht="12.6" customHeight="1" x14ac:dyDescent="0.15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2"/>
      <c r="Q83" s="25"/>
    </row>
    <row r="84" spans="2:18" ht="12.6" customHeight="1" x14ac:dyDescent="0.15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2"/>
      <c r="Q84" s="25"/>
    </row>
    <row r="85" spans="2:18" ht="12.6" customHeight="1" x14ac:dyDescent="0.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  <c r="Q85" s="25"/>
    </row>
    <row r="86" spans="2:18" ht="12.6" customHeight="1" x14ac:dyDescent="0.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  <c r="Q86" s="25"/>
    </row>
    <row r="87" spans="2:18" ht="12.6" customHeight="1" x14ac:dyDescent="0.15">
      <c r="B87" s="5" t="s">
        <v>64</v>
      </c>
      <c r="C87" s="70"/>
      <c r="D87" s="71" t="s">
        <v>65</v>
      </c>
      <c r="M87" s="25"/>
      <c r="N87" s="25"/>
      <c r="O87" s="72" t="s">
        <v>95</v>
      </c>
      <c r="P87" s="25"/>
      <c r="Q87" s="25"/>
    </row>
    <row r="88" spans="2:18" ht="12.6" customHeight="1" x14ac:dyDescent="0.15">
      <c r="B88" s="143" t="s">
        <v>66</v>
      </c>
      <c r="C88" s="144"/>
      <c r="D88" s="39" t="s">
        <v>67</v>
      </c>
      <c r="E88" s="39" t="s">
        <v>68</v>
      </c>
      <c r="F88" s="39" t="s">
        <v>69</v>
      </c>
      <c r="G88" s="39" t="s">
        <v>70</v>
      </c>
      <c r="H88" s="39" t="s">
        <v>71</v>
      </c>
      <c r="I88" s="39" t="s">
        <v>72</v>
      </c>
      <c r="J88" s="39" t="s">
        <v>73</v>
      </c>
      <c r="K88" s="39" t="s">
        <v>74</v>
      </c>
      <c r="L88" s="39"/>
      <c r="M88" s="39"/>
      <c r="N88" s="39"/>
      <c r="O88" s="39"/>
      <c r="P88" s="2" t="s">
        <v>75</v>
      </c>
      <c r="Q88" s="25"/>
      <c r="R88" s="25"/>
    </row>
    <row r="89" spans="2:18" ht="12.6" customHeight="1" x14ac:dyDescent="0.15">
      <c r="B89" s="100" t="s">
        <v>121</v>
      </c>
      <c r="C89" s="97" t="s">
        <v>122</v>
      </c>
      <c r="D89" s="73"/>
      <c r="E89" s="73"/>
      <c r="F89" s="73"/>
      <c r="G89" s="73"/>
      <c r="H89" s="73"/>
      <c r="I89" s="73"/>
      <c r="J89" s="73"/>
      <c r="K89" s="73"/>
      <c r="L89" s="74"/>
      <c r="M89" s="74"/>
      <c r="N89" s="74"/>
      <c r="O89" s="74"/>
      <c r="P89" s="75"/>
      <c r="Q89" s="25"/>
      <c r="R89" s="25"/>
    </row>
    <row r="90" spans="2:18" ht="12.6" customHeight="1" x14ac:dyDescent="0.15">
      <c r="B90" s="100" t="s">
        <v>123</v>
      </c>
      <c r="C90" s="97" t="s">
        <v>124</v>
      </c>
      <c r="D90" s="76" t="e">
        <f t="shared" ref="D90:K90" si="7">$P$67*D89/$P$20</f>
        <v>#DIV/0!</v>
      </c>
      <c r="E90" s="76" t="e">
        <f t="shared" si="7"/>
        <v>#DIV/0!</v>
      </c>
      <c r="F90" s="76" t="e">
        <f t="shared" si="7"/>
        <v>#DIV/0!</v>
      </c>
      <c r="G90" s="76" t="e">
        <f t="shared" si="7"/>
        <v>#DIV/0!</v>
      </c>
      <c r="H90" s="76" t="e">
        <f t="shared" si="7"/>
        <v>#DIV/0!</v>
      </c>
      <c r="I90" s="76" t="e">
        <f t="shared" si="7"/>
        <v>#DIV/0!</v>
      </c>
      <c r="J90" s="76" t="e">
        <f t="shared" si="7"/>
        <v>#DIV/0!</v>
      </c>
      <c r="K90" s="76" t="e">
        <f t="shared" si="7"/>
        <v>#DIV/0!</v>
      </c>
      <c r="L90" s="77"/>
      <c r="M90" s="77"/>
      <c r="N90" s="77"/>
      <c r="O90" s="77"/>
      <c r="P90" s="75"/>
      <c r="Q90" s="25"/>
      <c r="R90" s="25"/>
    </row>
    <row r="91" spans="2:18" ht="12.6" customHeight="1" x14ac:dyDescent="0.15">
      <c r="B91" s="100" t="s">
        <v>125</v>
      </c>
      <c r="C91" s="97" t="s">
        <v>126</v>
      </c>
      <c r="D91" s="73"/>
      <c r="E91" s="73"/>
      <c r="F91" s="73"/>
      <c r="G91" s="73"/>
      <c r="H91" s="73"/>
      <c r="I91" s="73"/>
      <c r="J91" s="73"/>
      <c r="K91" s="73"/>
      <c r="L91" s="74"/>
      <c r="M91" s="74"/>
      <c r="N91" s="74"/>
      <c r="O91" s="74"/>
      <c r="P91" s="75"/>
      <c r="Q91" s="25"/>
      <c r="R91" s="25"/>
    </row>
    <row r="92" spans="2:18" ht="12.6" customHeight="1" x14ac:dyDescent="0.15">
      <c r="B92" s="100" t="s">
        <v>127</v>
      </c>
      <c r="C92" s="97" t="s">
        <v>128</v>
      </c>
      <c r="D92" s="99" t="e">
        <f>IF(D91&lt;=D90,D91,D90)</f>
        <v>#DIV/0!</v>
      </c>
      <c r="E92" s="99" t="e">
        <f t="shared" ref="E92:K92" si="8">IF(E91&lt;=E90,E91,E90)</f>
        <v>#DIV/0!</v>
      </c>
      <c r="F92" s="99" t="e">
        <f t="shared" si="8"/>
        <v>#DIV/0!</v>
      </c>
      <c r="G92" s="99" t="e">
        <f t="shared" si="8"/>
        <v>#DIV/0!</v>
      </c>
      <c r="H92" s="99" t="e">
        <f t="shared" si="8"/>
        <v>#DIV/0!</v>
      </c>
      <c r="I92" s="99" t="e">
        <f t="shared" si="8"/>
        <v>#DIV/0!</v>
      </c>
      <c r="J92" s="99" t="e">
        <f t="shared" si="8"/>
        <v>#DIV/0!</v>
      </c>
      <c r="K92" s="99" t="e">
        <f t="shared" si="8"/>
        <v>#DIV/0!</v>
      </c>
      <c r="L92" s="77"/>
      <c r="M92" s="77"/>
      <c r="N92" s="77"/>
      <c r="O92" s="77"/>
      <c r="P92" s="75"/>
      <c r="Q92" s="25"/>
      <c r="R92" s="25"/>
    </row>
    <row r="93" spans="2:18" ht="12.6" customHeight="1" x14ac:dyDescent="0.15">
      <c r="B93" s="101" t="s">
        <v>0</v>
      </c>
      <c r="C93" s="98" t="s">
        <v>96</v>
      </c>
      <c r="D93" s="76" t="e">
        <f>$P$76*D92/$P$67</f>
        <v>#DIV/0!</v>
      </c>
      <c r="E93" s="76" t="e">
        <f t="shared" ref="E93:K93" si="9">$P$76*E92/$P$67</f>
        <v>#DIV/0!</v>
      </c>
      <c r="F93" s="76" t="e">
        <f t="shared" si="9"/>
        <v>#DIV/0!</v>
      </c>
      <c r="G93" s="76" t="e">
        <f t="shared" si="9"/>
        <v>#DIV/0!</v>
      </c>
      <c r="H93" s="76" t="e">
        <f t="shared" si="9"/>
        <v>#DIV/0!</v>
      </c>
      <c r="I93" s="76" t="e">
        <f t="shared" si="9"/>
        <v>#DIV/0!</v>
      </c>
      <c r="J93" s="76" t="e">
        <f t="shared" si="9"/>
        <v>#DIV/0!</v>
      </c>
      <c r="K93" s="76" t="e">
        <f t="shared" si="9"/>
        <v>#DIV/0!</v>
      </c>
      <c r="L93" s="77"/>
      <c r="M93" s="77"/>
      <c r="N93" s="77"/>
      <c r="O93" s="77"/>
      <c r="P93" s="76" t="e">
        <f>SUM(D93:O93)</f>
        <v>#DIV/0!</v>
      </c>
      <c r="Q93" s="25"/>
      <c r="R93" s="25"/>
    </row>
    <row r="94" spans="2:18" ht="12.6" customHeight="1" x14ac:dyDescent="0.15">
      <c r="B94" s="25"/>
      <c r="C94" s="25"/>
      <c r="D94" s="25"/>
      <c r="E94" s="25"/>
      <c r="F94" s="25"/>
      <c r="G94" s="25"/>
      <c r="H94" s="25"/>
      <c r="I94" s="25"/>
      <c r="J94" s="25"/>
      <c r="K94" s="25"/>
      <c r="M94" s="55"/>
      <c r="N94" s="47"/>
      <c r="O94" s="25"/>
      <c r="P94" s="25"/>
      <c r="Q94" s="25"/>
    </row>
    <row r="95" spans="2:18" ht="12.6" customHeight="1" x14ac:dyDescent="0.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P95" s="78" t="e">
        <f>ROUNDDOWN((P93/C87),0)</f>
        <v>#DIV/0!</v>
      </c>
      <c r="Q95" s="79" t="s">
        <v>97</v>
      </c>
    </row>
    <row r="96" spans="2:18" ht="12.6" customHeight="1" x14ac:dyDescent="0.15">
      <c r="B96" s="8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66" t="s">
        <v>98</v>
      </c>
      <c r="Q96" s="25"/>
    </row>
  </sheetData>
  <mergeCells count="61">
    <mergeCell ref="B16:C16"/>
    <mergeCell ref="C4:J4"/>
    <mergeCell ref="B5:B7"/>
    <mergeCell ref="D5:J5"/>
    <mergeCell ref="D6:F6"/>
    <mergeCell ref="H6:J6"/>
    <mergeCell ref="D7:F7"/>
    <mergeCell ref="G7:J7"/>
    <mergeCell ref="C8:J8"/>
    <mergeCell ref="B12:C12"/>
    <mergeCell ref="B13:C13"/>
    <mergeCell ref="B14:C14"/>
    <mergeCell ref="B15:C15"/>
    <mergeCell ref="B27:C27"/>
    <mergeCell ref="D27:F27"/>
    <mergeCell ref="B17:C17"/>
    <mergeCell ref="B18:C18"/>
    <mergeCell ref="B19:C19"/>
    <mergeCell ref="B20:C20"/>
    <mergeCell ref="B24:C24"/>
    <mergeCell ref="D24:F24"/>
    <mergeCell ref="I24:J24"/>
    <mergeCell ref="B25:C25"/>
    <mergeCell ref="D25:F25"/>
    <mergeCell ref="B26:C26"/>
    <mergeCell ref="D26:F26"/>
    <mergeCell ref="B28:C28"/>
    <mergeCell ref="D28:F28"/>
    <mergeCell ref="B29:C29"/>
    <mergeCell ref="D29:F29"/>
    <mergeCell ref="D30:F30"/>
    <mergeCell ref="I31:L31"/>
    <mergeCell ref="B34:C34"/>
    <mergeCell ref="B35:C35"/>
    <mergeCell ref="B39:C39"/>
    <mergeCell ref="D39:F39"/>
    <mergeCell ref="I39:J39"/>
    <mergeCell ref="B31:C31"/>
    <mergeCell ref="D31:F31"/>
    <mergeCell ref="B46:C46"/>
    <mergeCell ref="D46:F46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D45:F45"/>
    <mergeCell ref="K71:N71"/>
    <mergeCell ref="B82:P84"/>
    <mergeCell ref="B88:C88"/>
    <mergeCell ref="J47:M47"/>
    <mergeCell ref="B50:C50"/>
    <mergeCell ref="B51:C51"/>
    <mergeCell ref="K58:N58"/>
    <mergeCell ref="K61:N61"/>
    <mergeCell ref="K68:N68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rowBreaks count="1" manualBreakCount="1">
    <brk id="52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6B10-27AD-465E-AB74-8D1187575DDA}">
  <sheetPr>
    <pageSetUpPr fitToPage="1"/>
  </sheetPr>
  <dimension ref="B1:I78"/>
  <sheetViews>
    <sheetView view="pageBreakPreview" zoomScaleNormal="100" zoomScaleSheetLayoutView="100" workbookViewId="0">
      <selection activeCell="M126" sqref="M126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144</v>
      </c>
    </row>
    <row r="2" spans="2:9" x14ac:dyDescent="0.15">
      <c r="B2" t="s">
        <v>137</v>
      </c>
    </row>
    <row r="4" spans="2:9" x14ac:dyDescent="0.15">
      <c r="B4" t="s">
        <v>136</v>
      </c>
    </row>
    <row r="5" spans="2:9" x14ac:dyDescent="0.15">
      <c r="B5" t="s">
        <v>133</v>
      </c>
      <c r="E5" s="111">
        <v>44.8</v>
      </c>
      <c r="F5" s="109" t="s">
        <v>135</v>
      </c>
      <c r="G5" s="108"/>
      <c r="H5" t="s">
        <v>145</v>
      </c>
    </row>
    <row r="6" spans="2:9" x14ac:dyDescent="0.15">
      <c r="E6" s="112">
        <f>E5*1000/1000000</f>
        <v>4.48E-2</v>
      </c>
      <c r="F6" s="109" t="s">
        <v>146</v>
      </c>
      <c r="H6" s="107" t="s">
        <v>147</v>
      </c>
      <c r="I6" s="106"/>
    </row>
    <row r="7" spans="2:9" x14ac:dyDescent="0.15">
      <c r="B7" t="s">
        <v>138</v>
      </c>
    </row>
    <row r="74" spans="2:9" x14ac:dyDescent="0.15">
      <c r="B74" t="s">
        <v>134</v>
      </c>
    </row>
    <row r="76" spans="2:9" x14ac:dyDescent="0.15">
      <c r="B76" t="s">
        <v>133</v>
      </c>
      <c r="E76" s="110">
        <v>61600</v>
      </c>
      <c r="F76" s="109" t="s">
        <v>132</v>
      </c>
      <c r="H76" t="s">
        <v>145</v>
      </c>
    </row>
    <row r="77" spans="2:9" x14ac:dyDescent="0.15">
      <c r="E77" s="112">
        <f>E76/1000/1000</f>
        <v>6.1600000000000002E-2</v>
      </c>
      <c r="F77" s="113" t="s">
        <v>148</v>
      </c>
      <c r="G77" s="108"/>
      <c r="H77" s="107" t="s">
        <v>149</v>
      </c>
      <c r="I77" s="106"/>
    </row>
    <row r="78" spans="2:9" x14ac:dyDescent="0.15">
      <c r="B78" t="s">
        <v>131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バイオマス蒸気ボイラー記入例</vt:lpstr>
      <vt:lpstr>バイオマス蒸気ボイラー記入用</vt:lpstr>
      <vt:lpstr>燃料の排出係数(IPCC) </vt:lpstr>
      <vt:lpstr>バイオマス蒸気ボイラー記入用!Print_Area</vt:lpstr>
      <vt:lpstr>バイオマス蒸気ボイラー記入例!Print_Area</vt:lpstr>
      <vt:lpstr>'燃料の排出係数(IPCC) '!Print_Area</vt:lpstr>
      <vt:lpstr>バイオマス蒸気ボイラー記入用!Print_Titles</vt:lpstr>
      <vt:lpstr>バイオマス蒸気ボイラー記入例!Print_Titles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2022-04-05T02:35:54Z</dcterms:created>
  <dcterms:modified xsi:type="dcterms:W3CDTF">2022-04-05T02:36:02Z</dcterms:modified>
</cp:coreProperties>
</file>