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149" documentId="8_{728ED40D-7380-470D-93B6-A6CF22EB05AC}" xr6:coauthVersionLast="45" xr6:coauthVersionMax="45" xr10:uidLastSave="{001294F2-5E9C-4ABB-9CD0-C2DE72E62D24}"/>
  <bookViews>
    <workbookView xWindow="315" yWindow="45" windowWidth="25050" windowHeight="14715" xr2:uid="{00000000-000D-0000-FFFF-FFFF00000000}"/>
  </bookViews>
  <sheets>
    <sheet name="温水ボイラーCO2＆負荷 記入例 " sheetId="10" r:id="rId1"/>
    <sheet name="温水ボイラーCO2＆負荷 記入用" sheetId="11" r:id="rId2"/>
    <sheet name="燃料の排出係数(IPCC)" sheetId="13" r:id="rId3"/>
  </sheets>
  <definedNames>
    <definedName name="_xlnm.Print_Area" localSheetId="1">'温水ボイラーCO2＆負荷 記入用'!$A$1:$P$79</definedName>
    <definedName name="_xlnm.Print_Area" localSheetId="0">'温水ボイラーCO2＆負荷 記入例 '!$A$1:$P$79</definedName>
    <definedName name="_xlnm.Print_Area" localSheetId="2">'燃料の排出係数(IPCC)'!$A$1:$Y$141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0" l="1"/>
  <c r="C30" i="10" s="1"/>
  <c r="C18" i="10" l="1"/>
  <c r="C29" i="10" s="1"/>
  <c r="G63" i="11"/>
  <c r="G55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42" i="10"/>
  <c r="C41" i="10"/>
  <c r="E30" i="11" l="1"/>
  <c r="M30" i="11"/>
  <c r="N30" i="10"/>
  <c r="F30" i="10"/>
  <c r="J30" i="10"/>
  <c r="F30" i="1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M30" i="10"/>
  <c r="I30" i="10"/>
  <c r="K42" i="10"/>
  <c r="G42" i="10"/>
  <c r="E30" i="10"/>
  <c r="L30" i="10"/>
  <c r="H30" i="10"/>
  <c r="D30" i="10"/>
  <c r="O42" i="11" l="1"/>
  <c r="O64" i="11" s="1"/>
  <c r="O30" i="11"/>
  <c r="O56" i="11" s="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54" i="11" s="1"/>
  <c r="O53" i="11" s="1"/>
  <c r="O41" i="11"/>
  <c r="O62" i="11" s="1"/>
  <c r="O61" i="11" s="1"/>
  <c r="O46" i="11" l="1"/>
  <c r="L76" i="11" l="1"/>
  <c r="K76" i="11"/>
  <c r="E76" i="11"/>
  <c r="J76" i="11"/>
  <c r="D76" i="11"/>
  <c r="I76" i="11"/>
  <c r="C76" i="11"/>
  <c r="O76" i="11" s="1"/>
  <c r="O78" i="11" s="1"/>
  <c r="N76" i="11"/>
  <c r="H76" i="11"/>
  <c r="M76" i="11"/>
  <c r="G76" i="11"/>
  <c r="F76" i="11"/>
  <c r="G63" i="10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56" i="10" s="1"/>
  <c r="O42" i="10"/>
  <c r="O64" i="10" s="1"/>
  <c r="O41" i="10" l="1"/>
  <c r="O62" i="10" s="1"/>
  <c r="O61" i="10" s="1"/>
  <c r="O29" i="10"/>
  <c r="O54" i="10" s="1"/>
  <c r="O53" i="10" s="1"/>
  <c r="O46" i="10" s="1"/>
  <c r="G76" i="10" l="1"/>
  <c r="M76" i="10"/>
  <c r="H76" i="10"/>
  <c r="N76" i="10"/>
  <c r="I76" i="10"/>
  <c r="C76" i="10"/>
  <c r="D76" i="10"/>
  <c r="J76" i="10"/>
  <c r="E76" i="10"/>
  <c r="K76" i="10"/>
  <c r="F76" i="10"/>
  <c r="L76" i="10"/>
  <c r="O76" i="10" l="1"/>
  <c r="O78" i="10" s="1"/>
</calcChain>
</file>

<file path=xl/sharedStrings.xml><?xml version="1.0" encoding="utf-8"?>
<sst xmlns="http://schemas.openxmlformats.org/spreadsheetml/2006/main" count="386" uniqueCount="144">
  <si>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</si>
  <si>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</si>
  <si>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</si>
  <si>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</si>
  <si>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</si>
  <si>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</si>
  <si>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</si>
  <si>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</si>
  <si>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</si>
  <si>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</si>
  <si>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</si>
  <si>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</si>
  <si>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</si>
  <si>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</si>
  <si>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</si>
  <si>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</si>
  <si>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</si>
  <si>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</si>
  <si>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</si>
  <si>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</si>
  <si>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</si>
  <si>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</si>
  <si>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</si>
  <si>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</si>
  <si>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</si>
  <si>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</si>
  <si>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</si>
  <si>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</si>
  <si>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</si>
  <si>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</si>
  <si>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</si>
  <si>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</si>
  <si>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</si>
  <si>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</si>
  <si>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</si>
  <si>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</si>
  <si>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</si>
  <si>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</si>
  <si>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</si>
  <si>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</si>
  <si>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</si>
  <si>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</si>
  <si>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</si>
  <si>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</si>
  <si>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</si>
  <si>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</si>
  <si>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</si>
  <si>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</si>
  <si>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</si>
  <si>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</si>
  <si>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</si>
  <si>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</si>
  <si>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</si>
  <si>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</si>
  <si>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</si>
  <si>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</si>
  <si>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</si>
  <si>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</si>
  <si>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</si>
  <si>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</si>
  <si>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</si>
  <si>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</si>
  <si>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</si>
  <si>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</si>
  <si>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</si>
  <si>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</si>
  <si>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</si>
  <si>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</si>
  <si>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</si>
  <si>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</si>
  <si>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</si>
  <si>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</si>
  <si>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</si>
  <si>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</si>
  <si>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</si>
  <si>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</si>
  <si>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</si>
  <si>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</si>
  <si>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</si>
  <si>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</si>
  <si>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</si>
  <si>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</si>
  <si>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</si>
  <si>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</si>
  <si>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</si>
  <si>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</si>
  <si>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</si>
  <si>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</si>
  <si>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</si>
  <si>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</si>
  <si>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</si>
  <si>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</si>
  <si>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</si>
  <si>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</si>
  <si>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</si>
  <si>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</si>
  <si>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</si>
  <si>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</si>
  <si>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</si>
  <si>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</si>
  <si>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</si>
  <si>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</si>
  <si>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</si>
  <si>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</si>
  <si>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</si>
  <si>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</si>
  <si>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</si>
  <si>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</si>
  <si>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</si>
  <si>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</si>
  <si>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</si>
  <si>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</si>
  <si>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</si>
  <si>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</si>
  <si>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</si>
  <si>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</si>
  <si>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</si>
  <si>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</si>
  <si>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</si>
  <si>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</si>
  <si>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</si>
  <si>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</si>
  <si>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</si>
  <si>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</si>
  <si>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</si>
  <si>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</si>
  <si>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</si>
  <si>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</si>
  <si>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</si>
  <si>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</si>
  <si>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</si>
  <si>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</si>
  <si>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2021-2023JCM設備補助CO2排出削減量計算（温水ボイラー）</t>
  </si>
  <si>
    <t>2021-2023JCM設備補助CO2排出削減量計算（温水ボイラー）※記入例</t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</si>
  <si>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</si>
  <si>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※表中の該当する燃料種のLowerの値を入力。</t>
    <rPh sb="1" eb="3">
      <t>ヒョウチュウ</t>
    </rPh>
    <rPh sb="4" eb="6">
      <t>ガイトウ</t>
    </rPh>
    <rPh sb="8" eb="11">
      <t>ネンリョウシュ</t>
    </rPh>
    <rPh sb="18" eb="19">
      <t>アタイ</t>
    </rPh>
    <rPh sb="20" eb="22">
      <t>ニュウリョク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</si>
  <si>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</si>
  <si>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</si>
  <si>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</si>
  <si>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</si>
  <si>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</si>
  <si>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</si>
  <si>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2021-2023JCM設備補助CO2排出削減量計算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</si>
  <si>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出典：　 IPCC default values at the lower limit in Table 1.2 of Chapter 1 of Vol. 2 of the “2006 IPCC Guidelines for National GHG Inventories”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</si>
</sst>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Fill="1" applyBorder="1">
      <alignment vertical="center"/>
    </xf>
    <xf numFmtId="0" fontId="0" fillId="0" borderId="0" xfId="0" applyFill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Fill="1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2" fillId="0" borderId="0" xfId="1" applyBorder="1">
      <alignment vertical="center"/>
    </xf>
    <xf numFmtId="179" fontId="3" fillId="0" borderId="9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10" xfId="1" applyNumberFormat="1" applyFont="1" applyFill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Border="1" applyAlignment="1">
      <alignment vertical="center" wrapText="1"/>
    </xf>
    <xf numFmtId="0" fontId="3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/>
    </xf>
    <xf numFmtId="177" fontId="0" fillId="0" borderId="3" xfId="0" applyNumberFormat="1" applyFill="1" applyBorder="1">
      <alignment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5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 applyAlignme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Fill="1" applyBorder="1" applyAlignment="1">
      <alignment horizontal="right" vertical="center"/>
    </xf>
    <xf numFmtId="0" fontId="6" fillId="0" borderId="0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B552ACD-FD90-4556-9CEE-9C65A08EB003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59F8D2B-3B04-4A91-AC94-BE4025A1A5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4F985C7E-D45D-4CC6-9252-52744DC03669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819A87F-AF96-42D3-9398-816C4C165CFA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07CE7184-7716-4FFD-B54A-3010FE37B3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658CC1A-2B76-4D67-BC5A-17DDE314B320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2E4395E-1841-4511-A727-703E72A1F12D}"/>
            </a:ext>
          </a:extLst>
        </xdr:cNvPr>
        <xdr:cNvSpPr/>
      </xdr:nvSpPr>
      <xdr:spPr>
        <a:xfrm>
          <a:off x="1605643" y="4778829"/>
          <a:ext cx="5719082" cy="17417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4CFB970-C1E3-4723-9D9F-F62C5504AFAF}"/>
            </a:ext>
          </a:extLst>
        </xdr:cNvPr>
        <xdr:cNvSpPr/>
      </xdr:nvSpPr>
      <xdr:spPr>
        <a:xfrm>
          <a:off x="1615168" y="17628055"/>
          <a:ext cx="5776232" cy="2027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297F99A5-638F-45BE-984F-5D5DADBB653E}"/>
            </a:ext>
          </a:extLst>
        </xdr:cNvPr>
        <xdr:cNvSpPr/>
      </xdr:nvSpPr>
      <xdr:spPr>
        <a:xfrm>
          <a:off x="7391401" y="3752850"/>
          <a:ext cx="1371600" cy="5715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C4A698A5-8A2D-4D2C-B07F-ECDAF3A75673}"/>
            </a:ext>
          </a:extLst>
        </xdr:cNvPr>
        <xdr:cNvSpPr/>
      </xdr:nvSpPr>
      <xdr:spPr>
        <a:xfrm>
          <a:off x="7505700" y="16592550"/>
          <a:ext cx="1371600" cy="5715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4B2CEB11-9358-40E1-A060-2455F6BFA7D9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94A64986-172C-4DC0-B4E8-6395C8B40C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EFBEA5F3-1933-46D9-9173-6B9C320EB169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A5609932-25A9-46FF-93D7-40966F4A9B8B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D1517759-8990-441F-8B52-9E15234136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A958C084-B767-4BCE-9306-26B914847E4F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tabSelected="1" view="pageBreakPreview" zoomScale="85" zoomScaleNormal="85" zoomScaleSheetLayoutView="85" workbookViewId="0">
      <selection activeCell="B2" sqref="B2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9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9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9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9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9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9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9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9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9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9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9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9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9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9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9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9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9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9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9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9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9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9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9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9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9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9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9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9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9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9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9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9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9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9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9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9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9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9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9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9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9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9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9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9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9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9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9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9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9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9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9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9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9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9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9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9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9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9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9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9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9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9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9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9" style="4"/>
  </cols>
  <sheetData>
    <row r="2" spans="2:15" ht="13.9" customHeight="1" x14ac:dyDescent="0.15">
      <c r="B2" s="83" t="s">
        <v>133</v>
      </c>
    </row>
    <row r="4" spans="2:15" ht="13.9" customHeight="1" x14ac:dyDescent="0.15">
      <c r="B4" s="5" t="s">
        <v>7</v>
      </c>
      <c r="C4" s="135" t="s">
        <v>90</v>
      </c>
      <c r="D4" s="135"/>
      <c r="E4" s="135"/>
      <c r="F4" s="135"/>
      <c r="G4" s="135"/>
      <c r="H4" s="135"/>
      <c r="I4" s="135"/>
      <c r="J4" s="135"/>
      <c r="K4" s="30"/>
    </row>
    <row r="5" spans="2:15" ht="13.9" customHeight="1" x14ac:dyDescent="0.15">
      <c r="B5" s="132" t="s">
        <v>8</v>
      </c>
      <c r="C5" s="5" t="s">
        <v>9</v>
      </c>
      <c r="D5" s="135"/>
      <c r="E5" s="136"/>
      <c r="F5" s="136"/>
      <c r="G5" s="136"/>
      <c r="H5" s="136"/>
      <c r="I5" s="136"/>
      <c r="J5" s="136"/>
      <c r="K5" s="80"/>
      <c r="O5" s="81"/>
    </row>
    <row r="6" spans="2:15" ht="13.9" customHeight="1" x14ac:dyDescent="0.15">
      <c r="B6" s="133"/>
      <c r="C6" s="5" t="s">
        <v>10</v>
      </c>
      <c r="D6" s="137" t="s">
        <v>122</v>
      </c>
      <c r="E6" s="138"/>
      <c r="F6" s="139"/>
      <c r="G6" s="6" t="s">
        <v>11</v>
      </c>
      <c r="H6" s="137" t="s">
        <v>123</v>
      </c>
      <c r="I6" s="138"/>
      <c r="J6" s="139"/>
      <c r="K6" s="82"/>
      <c r="L6" s="81"/>
      <c r="M6" s="81"/>
      <c r="N6" s="81"/>
      <c r="O6" s="81"/>
    </row>
    <row r="7" spans="2:15" ht="13.9" customHeight="1" x14ac:dyDescent="0.15">
      <c r="B7" s="134"/>
      <c r="C7" s="5" t="s">
        <v>94</v>
      </c>
      <c r="D7" s="67">
        <v>120</v>
      </c>
      <c r="E7" s="68" t="s">
        <v>95</v>
      </c>
      <c r="F7" s="61"/>
      <c r="G7" s="66"/>
      <c r="H7" s="69"/>
      <c r="I7" s="61"/>
      <c r="J7" s="62"/>
      <c r="K7" s="82"/>
      <c r="L7" s="81"/>
      <c r="M7" s="81"/>
      <c r="N7" s="87"/>
      <c r="O7" s="88" t="s">
        <v>114</v>
      </c>
    </row>
    <row r="8" spans="2:15" ht="13.9" customHeight="1" x14ac:dyDescent="0.15">
      <c r="B8" s="7" t="s">
        <v>32</v>
      </c>
      <c r="C8" s="129" t="s">
        <v>85</v>
      </c>
      <c r="D8" s="130"/>
      <c r="E8" s="130"/>
      <c r="F8" s="130"/>
      <c r="G8" s="130"/>
      <c r="H8" s="130"/>
      <c r="I8" s="130"/>
      <c r="J8" s="131"/>
      <c r="K8" s="82"/>
      <c r="L8" s="81"/>
      <c r="M8" s="81"/>
      <c r="N8" s="89"/>
      <c r="O8" s="90" t="s">
        <v>115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" customHeight="1" x14ac:dyDescent="0.15">
      <c r="B12" s="32" t="s">
        <v>33</v>
      </c>
      <c r="C12" s="92">
        <v>15</v>
      </c>
      <c r="D12" s="92">
        <v>15</v>
      </c>
      <c r="E12" s="92">
        <v>16</v>
      </c>
      <c r="F12" s="92">
        <v>18</v>
      </c>
      <c r="G12" s="92">
        <v>22</v>
      </c>
      <c r="H12" s="92">
        <v>24</v>
      </c>
      <c r="I12" s="92">
        <v>26</v>
      </c>
      <c r="J12" s="92">
        <v>26</v>
      </c>
      <c r="K12" s="92">
        <v>25</v>
      </c>
      <c r="L12" s="92">
        <v>24</v>
      </c>
      <c r="M12" s="92">
        <v>20</v>
      </c>
      <c r="N12" s="92">
        <v>18</v>
      </c>
      <c r="O12" s="100" t="s">
        <v>97</v>
      </c>
    </row>
    <row r="13" spans="2:15" ht="13.9" customHeight="1" x14ac:dyDescent="0.15">
      <c r="B13" s="32" t="s">
        <v>87</v>
      </c>
      <c r="C13" s="92">
        <v>60</v>
      </c>
      <c r="D13" s="92">
        <v>60</v>
      </c>
      <c r="E13" s="92">
        <v>60</v>
      </c>
      <c r="F13" s="92">
        <v>60</v>
      </c>
      <c r="G13" s="92">
        <v>60</v>
      </c>
      <c r="H13" s="92">
        <v>60</v>
      </c>
      <c r="I13" s="92">
        <v>60</v>
      </c>
      <c r="J13" s="92">
        <v>60</v>
      </c>
      <c r="K13" s="92">
        <v>65</v>
      </c>
      <c r="L13" s="92">
        <v>65</v>
      </c>
      <c r="M13" s="92">
        <v>65</v>
      </c>
      <c r="N13" s="92">
        <v>65</v>
      </c>
      <c r="O13" s="100" t="s">
        <v>98</v>
      </c>
    </row>
    <row r="14" spans="2:15" ht="13.9" customHeight="1" x14ac:dyDescent="0.15">
      <c r="B14" s="32" t="s">
        <v>88</v>
      </c>
      <c r="C14" s="92">
        <v>100</v>
      </c>
      <c r="D14" s="92">
        <v>100</v>
      </c>
      <c r="E14" s="92">
        <v>100</v>
      </c>
      <c r="F14" s="92">
        <v>100</v>
      </c>
      <c r="G14" s="92">
        <v>100</v>
      </c>
      <c r="H14" s="92">
        <v>100</v>
      </c>
      <c r="I14" s="92">
        <v>100</v>
      </c>
      <c r="J14" s="92">
        <v>100</v>
      </c>
      <c r="K14" s="92">
        <v>100</v>
      </c>
      <c r="L14" s="92">
        <v>100</v>
      </c>
      <c r="M14" s="92">
        <v>100</v>
      </c>
      <c r="N14" s="92">
        <v>100</v>
      </c>
      <c r="O14" s="18"/>
    </row>
    <row r="15" spans="2:15" ht="13.9" customHeight="1" x14ac:dyDescent="0.15">
      <c r="B15" s="33" t="s">
        <v>89</v>
      </c>
      <c r="C15" s="93">
        <f>ROUND((4.19*C14*(C13-C12)*60/1000),0)</f>
        <v>1131</v>
      </c>
      <c r="D15" s="93">
        <f t="shared" ref="D15:N15" si="0">ROUND((4.19*D14*(D13-D12)*60/1000),0)</f>
        <v>1131</v>
      </c>
      <c r="E15" s="93">
        <f t="shared" si="0"/>
        <v>1106</v>
      </c>
      <c r="F15" s="93">
        <f t="shared" si="0"/>
        <v>1056</v>
      </c>
      <c r="G15" s="93">
        <f t="shared" si="0"/>
        <v>955</v>
      </c>
      <c r="H15" s="93">
        <f t="shared" si="0"/>
        <v>905</v>
      </c>
      <c r="I15" s="93">
        <f t="shared" si="0"/>
        <v>855</v>
      </c>
      <c r="J15" s="93">
        <f t="shared" si="0"/>
        <v>855</v>
      </c>
      <c r="K15" s="93">
        <f t="shared" si="0"/>
        <v>1006</v>
      </c>
      <c r="L15" s="93">
        <f t="shared" si="0"/>
        <v>1031</v>
      </c>
      <c r="M15" s="93">
        <f t="shared" si="0"/>
        <v>1131</v>
      </c>
      <c r="N15" s="93">
        <f t="shared" si="0"/>
        <v>1182</v>
      </c>
      <c r="O15" s="31"/>
    </row>
    <row r="16" spans="2:15" ht="13.9" customHeight="1" x14ac:dyDescent="0.15">
      <c r="B16" s="32" t="s">
        <v>34</v>
      </c>
      <c r="C16" s="92">
        <v>10</v>
      </c>
      <c r="D16" s="92">
        <v>10</v>
      </c>
      <c r="E16" s="92">
        <v>10</v>
      </c>
      <c r="F16" s="92">
        <v>10</v>
      </c>
      <c r="G16" s="92">
        <v>10</v>
      </c>
      <c r="H16" s="92">
        <v>10</v>
      </c>
      <c r="I16" s="92">
        <v>10</v>
      </c>
      <c r="J16" s="92">
        <v>10</v>
      </c>
      <c r="K16" s="92">
        <v>10</v>
      </c>
      <c r="L16" s="92">
        <v>10</v>
      </c>
      <c r="M16" s="92">
        <v>10</v>
      </c>
      <c r="N16" s="92">
        <v>10</v>
      </c>
      <c r="O16" s="94"/>
    </row>
    <row r="17" spans="2:18" ht="13.9" customHeight="1" x14ac:dyDescent="0.15">
      <c r="B17" s="32" t="s">
        <v>35</v>
      </c>
      <c r="C17" s="91">
        <v>24</v>
      </c>
      <c r="D17" s="91">
        <v>22</v>
      </c>
      <c r="E17" s="91">
        <v>26</v>
      </c>
      <c r="F17" s="91">
        <v>26</v>
      </c>
      <c r="G17" s="91">
        <v>25</v>
      </c>
      <c r="H17" s="91">
        <v>20</v>
      </c>
      <c r="I17" s="91">
        <v>26</v>
      </c>
      <c r="J17" s="91">
        <v>26</v>
      </c>
      <c r="K17" s="91">
        <v>26</v>
      </c>
      <c r="L17" s="91">
        <v>26</v>
      </c>
      <c r="M17" s="91">
        <v>26</v>
      </c>
      <c r="N17" s="91">
        <v>25</v>
      </c>
      <c r="O17" s="101" t="s">
        <v>99</v>
      </c>
    </row>
    <row r="18" spans="2:18" ht="13.9" customHeight="1" x14ac:dyDescent="0.15">
      <c r="B18" s="33" t="s">
        <v>36</v>
      </c>
      <c r="C18" s="93">
        <f>C15*C16*C17</f>
        <v>271440</v>
      </c>
      <c r="D18" s="93">
        <f t="shared" ref="D18:N18" si="1">D15*D16*D17</f>
        <v>248820</v>
      </c>
      <c r="E18" s="93">
        <f t="shared" si="1"/>
        <v>287560</v>
      </c>
      <c r="F18" s="93">
        <f t="shared" si="1"/>
        <v>274560</v>
      </c>
      <c r="G18" s="93">
        <f t="shared" si="1"/>
        <v>238750</v>
      </c>
      <c r="H18" s="93">
        <f t="shared" si="1"/>
        <v>181000</v>
      </c>
      <c r="I18" s="93">
        <f t="shared" si="1"/>
        <v>222300</v>
      </c>
      <c r="J18" s="93">
        <f t="shared" si="1"/>
        <v>222300</v>
      </c>
      <c r="K18" s="93">
        <f t="shared" si="1"/>
        <v>261560</v>
      </c>
      <c r="L18" s="93">
        <f t="shared" si="1"/>
        <v>268060</v>
      </c>
      <c r="M18" s="93">
        <f t="shared" si="1"/>
        <v>294060</v>
      </c>
      <c r="N18" s="93">
        <f t="shared" si="1"/>
        <v>295500</v>
      </c>
      <c r="O18" s="95">
        <f>SUM(C18:N18)</f>
        <v>3065910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0" t="s">
        <v>37</v>
      </c>
      <c r="C21" s="144" t="s">
        <v>38</v>
      </c>
      <c r="D21" s="145"/>
      <c r="E21" s="146" t="s">
        <v>41</v>
      </c>
      <c r="F21" s="147"/>
      <c r="G21" s="145"/>
      <c r="H21" s="148"/>
      <c r="I21" s="149"/>
      <c r="J21" s="63"/>
      <c r="K21" s="64"/>
      <c r="L21" s="34"/>
      <c r="M21" s="34"/>
      <c r="N21" s="34"/>
      <c r="O21" s="34"/>
    </row>
    <row r="22" spans="2:18" ht="13.9" customHeight="1" x14ac:dyDescent="0.15">
      <c r="B22" s="141"/>
      <c r="C22" s="150" t="s">
        <v>42</v>
      </c>
      <c r="D22" s="151"/>
      <c r="E22" s="146" t="s">
        <v>53</v>
      </c>
      <c r="F22" s="147"/>
      <c r="G22" s="145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2"/>
      <c r="C23" s="144" t="s">
        <v>92</v>
      </c>
      <c r="D23" s="145"/>
      <c r="E23" s="92">
        <v>500</v>
      </c>
      <c r="F23" s="35" t="s">
        <v>93</v>
      </c>
      <c r="G23" s="35"/>
      <c r="H23" s="56" t="s">
        <v>45</v>
      </c>
      <c r="I23" s="57"/>
      <c r="J23" s="154" t="s">
        <v>48</v>
      </c>
      <c r="K23" s="145"/>
    </row>
    <row r="24" spans="2:18" ht="13.9" customHeight="1" x14ac:dyDescent="0.15">
      <c r="B24" s="142"/>
      <c r="C24" s="155" t="s">
        <v>39</v>
      </c>
      <c r="D24" s="156"/>
      <c r="E24" s="91">
        <v>90</v>
      </c>
      <c r="F24" s="36" t="s">
        <v>40</v>
      </c>
      <c r="G24" s="36"/>
      <c r="H24" s="157" t="s">
        <v>46</v>
      </c>
      <c r="I24" s="158"/>
      <c r="J24" s="159">
        <v>2061</v>
      </c>
      <c r="K24" s="160"/>
      <c r="L24" s="65" t="s">
        <v>47</v>
      </c>
      <c r="M24" s="169" t="s">
        <v>124</v>
      </c>
      <c r="N24" s="169"/>
    </row>
    <row r="25" spans="2:18" ht="13.9" customHeight="1" x14ac:dyDescent="0.15">
      <c r="B25" s="143"/>
      <c r="C25" s="157" t="s">
        <v>43</v>
      </c>
      <c r="D25" s="158"/>
      <c r="E25" s="97">
        <v>5</v>
      </c>
      <c r="F25" s="4" t="s">
        <v>44</v>
      </c>
      <c r="H25" s="157" t="s">
        <v>113</v>
      </c>
      <c r="I25" s="158"/>
      <c r="J25" s="154" t="s">
        <v>51</v>
      </c>
      <c r="K25" s="162"/>
      <c r="L25" s="163"/>
      <c r="M25" s="163"/>
      <c r="N25" s="158"/>
    </row>
    <row r="26" spans="2:18" ht="13.9" customHeight="1" x14ac:dyDescent="0.15">
      <c r="B26" s="43"/>
      <c r="C26" s="157" t="s">
        <v>52</v>
      </c>
      <c r="D26" s="158"/>
      <c r="E26" s="98">
        <v>3</v>
      </c>
      <c r="F26" s="24"/>
      <c r="G26" s="37"/>
      <c r="H26" s="44"/>
      <c r="I26" s="45"/>
      <c r="J26" s="46"/>
      <c r="K26" s="47"/>
      <c r="Q26" s="122" t="s">
        <v>130</v>
      </c>
    </row>
    <row r="27" spans="2:18" ht="13.9" customHeight="1" x14ac:dyDescent="0.15">
      <c r="B27" s="25"/>
      <c r="C27" s="164"/>
      <c r="D27" s="165"/>
      <c r="E27" s="39"/>
      <c r="F27" s="25"/>
      <c r="G27" s="166"/>
      <c r="H27" s="167"/>
      <c r="I27" s="40"/>
      <c r="J27" s="166"/>
      <c r="K27" s="168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>
        <f>ROUND((C18/($E$24/100*$J$24/1000)),0)</f>
        <v>146337</v>
      </c>
      <c r="D29" s="93">
        <f t="shared" ref="D29:N29" si="2">ROUND((D18/($E$24/100*$J$24/1000)),0)</f>
        <v>134142</v>
      </c>
      <c r="E29" s="93">
        <f t="shared" si="2"/>
        <v>155027</v>
      </c>
      <c r="F29" s="93">
        <f t="shared" si="2"/>
        <v>148019</v>
      </c>
      <c r="G29" s="93">
        <f t="shared" si="2"/>
        <v>128713</v>
      </c>
      <c r="H29" s="93">
        <f t="shared" si="2"/>
        <v>97579</v>
      </c>
      <c r="I29" s="93">
        <f t="shared" si="2"/>
        <v>119845</v>
      </c>
      <c r="J29" s="93">
        <f t="shared" si="2"/>
        <v>119845</v>
      </c>
      <c r="K29" s="93">
        <f t="shared" si="2"/>
        <v>141010</v>
      </c>
      <c r="L29" s="93">
        <f t="shared" si="2"/>
        <v>144515</v>
      </c>
      <c r="M29" s="93">
        <f t="shared" si="2"/>
        <v>158531</v>
      </c>
      <c r="N29" s="93">
        <f t="shared" si="2"/>
        <v>159308</v>
      </c>
      <c r="O29" s="95">
        <f>SUM(C29:N29)</f>
        <v>1652871</v>
      </c>
      <c r="P29" s="41" t="s">
        <v>77</v>
      </c>
      <c r="Q29" s="169" t="s">
        <v>124</v>
      </c>
      <c r="R29" s="169"/>
    </row>
    <row r="30" spans="2:18" ht="13.9" customHeight="1" x14ac:dyDescent="0.15">
      <c r="B30" s="19" t="s">
        <v>116</v>
      </c>
      <c r="C30" s="84">
        <f>ROUND(((C15/($E$23*$E$26))*$E$25*$E$26*C16*C17/1000),2)</f>
        <v>2.71</v>
      </c>
      <c r="D30" s="84">
        <f t="shared" ref="D30:N30" si="3">ROUND(((D15/($E$23*$E$26))*$E$25*$E$26*D16*D17/1000),2)</f>
        <v>2.4900000000000002</v>
      </c>
      <c r="E30" s="84">
        <f t="shared" si="3"/>
        <v>2.88</v>
      </c>
      <c r="F30" s="84">
        <f t="shared" si="3"/>
        <v>2.75</v>
      </c>
      <c r="G30" s="84">
        <f t="shared" si="3"/>
        <v>2.39</v>
      </c>
      <c r="H30" s="84">
        <f t="shared" si="3"/>
        <v>1.81</v>
      </c>
      <c r="I30" s="84">
        <f t="shared" si="3"/>
        <v>2.2200000000000002</v>
      </c>
      <c r="J30" s="84">
        <f t="shared" si="3"/>
        <v>2.2200000000000002</v>
      </c>
      <c r="K30" s="84">
        <f t="shared" si="3"/>
        <v>2.62</v>
      </c>
      <c r="L30" s="84">
        <f t="shared" si="3"/>
        <v>2.68</v>
      </c>
      <c r="M30" s="84">
        <f t="shared" si="3"/>
        <v>2.94</v>
      </c>
      <c r="N30" s="84">
        <f t="shared" si="3"/>
        <v>2.96</v>
      </c>
      <c r="O30" s="85">
        <f>SUM(C30:N30)</f>
        <v>30.67</v>
      </c>
      <c r="P30" s="4" t="s">
        <v>78</v>
      </c>
    </row>
    <row r="31" spans="2:18" ht="13.9" customHeight="1" x14ac:dyDescent="0.15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0" t="s">
        <v>56</v>
      </c>
      <c r="C33" s="144" t="s">
        <v>38</v>
      </c>
      <c r="D33" s="145"/>
      <c r="E33" s="146" t="s">
        <v>57</v>
      </c>
      <c r="F33" s="147"/>
      <c r="G33" s="145"/>
      <c r="H33" s="148"/>
      <c r="I33" s="149"/>
      <c r="J33" s="152"/>
      <c r="K33" s="153"/>
      <c r="L33" s="34"/>
      <c r="M33" s="34"/>
      <c r="N33" s="34"/>
      <c r="O33" s="34"/>
    </row>
    <row r="34" spans="2:18" ht="13.9" customHeight="1" x14ac:dyDescent="0.15">
      <c r="B34" s="141"/>
      <c r="C34" s="150" t="s">
        <v>42</v>
      </c>
      <c r="D34" s="151"/>
      <c r="E34" s="146" t="s">
        <v>58</v>
      </c>
      <c r="F34" s="147"/>
      <c r="G34" s="145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2"/>
      <c r="C35" s="144" t="s">
        <v>92</v>
      </c>
      <c r="D35" s="145"/>
      <c r="E35" s="17">
        <v>400</v>
      </c>
      <c r="F35" s="35" t="s">
        <v>93</v>
      </c>
      <c r="G35" s="35"/>
      <c r="H35" s="56" t="s">
        <v>45</v>
      </c>
      <c r="I35" s="57"/>
      <c r="J35" s="154" t="s">
        <v>59</v>
      </c>
      <c r="K35" s="145"/>
    </row>
    <row r="36" spans="2:18" ht="13.9" customHeight="1" x14ac:dyDescent="0.15">
      <c r="B36" s="142"/>
      <c r="C36" s="155" t="s">
        <v>39</v>
      </c>
      <c r="D36" s="156"/>
      <c r="E36" s="17">
        <v>97</v>
      </c>
      <c r="F36" s="36" t="s">
        <v>40</v>
      </c>
      <c r="G36" s="36"/>
      <c r="H36" s="157" t="s">
        <v>46</v>
      </c>
      <c r="I36" s="158"/>
      <c r="J36" s="159">
        <v>4350</v>
      </c>
      <c r="K36" s="160"/>
      <c r="L36" s="65" t="s">
        <v>75</v>
      </c>
      <c r="M36" s="169" t="s">
        <v>124</v>
      </c>
      <c r="N36" s="169"/>
    </row>
    <row r="37" spans="2:18" ht="13.9" customHeight="1" x14ac:dyDescent="0.15">
      <c r="B37" s="143"/>
      <c r="C37" s="157" t="s">
        <v>43</v>
      </c>
      <c r="D37" s="158"/>
      <c r="E37" s="48">
        <v>4</v>
      </c>
      <c r="F37" s="4" t="s">
        <v>44</v>
      </c>
      <c r="H37" s="157" t="s">
        <v>113</v>
      </c>
      <c r="I37" s="158"/>
      <c r="J37" s="154" t="s">
        <v>51</v>
      </c>
      <c r="K37" s="162"/>
      <c r="L37" s="163"/>
      <c r="M37" s="163"/>
      <c r="N37" s="158"/>
    </row>
    <row r="38" spans="2:18" ht="13.9" customHeight="1" x14ac:dyDescent="0.15">
      <c r="B38" s="43"/>
      <c r="C38" s="157" t="s">
        <v>52</v>
      </c>
      <c r="D38" s="158"/>
      <c r="E38" s="38">
        <v>3</v>
      </c>
      <c r="F38" s="24"/>
      <c r="G38" s="37"/>
      <c r="H38" s="44"/>
      <c r="I38" s="45"/>
      <c r="J38" s="46"/>
      <c r="K38" s="47"/>
      <c r="Q38" s="122" t="s">
        <v>131</v>
      </c>
    </row>
    <row r="39" spans="2:18" ht="13.9" customHeight="1" x14ac:dyDescent="0.15">
      <c r="B39" s="25"/>
      <c r="C39" s="164"/>
      <c r="D39" s="165"/>
      <c r="E39" s="39"/>
      <c r="F39" s="25"/>
      <c r="G39" s="166"/>
      <c r="H39" s="167"/>
      <c r="I39" s="40"/>
      <c r="J39" s="166"/>
      <c r="K39" s="168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>
        <f>ROUND((C18/($E$36/100*$J$36/1000)),0)</f>
        <v>64330</v>
      </c>
      <c r="D41" s="93">
        <f t="shared" ref="D41:N41" si="4">ROUND((D18/($E$36/100*$J$36/1000)),0)</f>
        <v>58969</v>
      </c>
      <c r="E41" s="93">
        <f t="shared" si="4"/>
        <v>68150</v>
      </c>
      <c r="F41" s="93">
        <f t="shared" si="4"/>
        <v>65069</v>
      </c>
      <c r="G41" s="93">
        <f t="shared" si="4"/>
        <v>56583</v>
      </c>
      <c r="H41" s="93">
        <f t="shared" si="4"/>
        <v>42896</v>
      </c>
      <c r="I41" s="93">
        <f t="shared" si="4"/>
        <v>52684</v>
      </c>
      <c r="J41" s="93">
        <f t="shared" si="4"/>
        <v>52684</v>
      </c>
      <c r="K41" s="93">
        <f t="shared" si="4"/>
        <v>61988</v>
      </c>
      <c r="L41" s="93">
        <f t="shared" si="4"/>
        <v>63529</v>
      </c>
      <c r="M41" s="93">
        <f t="shared" si="4"/>
        <v>69691</v>
      </c>
      <c r="N41" s="93">
        <f t="shared" si="4"/>
        <v>70032</v>
      </c>
      <c r="O41" s="95">
        <f>SUM(C41:N41)</f>
        <v>726605</v>
      </c>
      <c r="P41" s="41" t="s">
        <v>76</v>
      </c>
      <c r="Q41" s="169" t="s">
        <v>124</v>
      </c>
      <c r="R41" s="169"/>
    </row>
    <row r="42" spans="2:18" ht="13.9" customHeight="1" x14ac:dyDescent="0.15">
      <c r="B42" s="19" t="s">
        <v>116</v>
      </c>
      <c r="C42" s="96">
        <f>ROUND(((C15/($E$35*$E$38))*$E$37*$E$38*C16*C17/1000),2)</f>
        <v>2.71</v>
      </c>
      <c r="D42" s="96">
        <f t="shared" ref="D42:N42" si="5">ROUND(((D15/($E$35*$E$38))*$E$37*$E$38*D16*D17/1000),2)</f>
        <v>2.4900000000000002</v>
      </c>
      <c r="E42" s="96">
        <f t="shared" si="5"/>
        <v>2.88</v>
      </c>
      <c r="F42" s="96">
        <f t="shared" si="5"/>
        <v>2.75</v>
      </c>
      <c r="G42" s="96">
        <f t="shared" si="5"/>
        <v>2.39</v>
      </c>
      <c r="H42" s="96">
        <f t="shared" si="5"/>
        <v>1.81</v>
      </c>
      <c r="I42" s="96">
        <f t="shared" si="5"/>
        <v>2.2200000000000002</v>
      </c>
      <c r="J42" s="96">
        <f t="shared" si="5"/>
        <v>2.2200000000000002</v>
      </c>
      <c r="K42" s="96">
        <f t="shared" si="5"/>
        <v>2.62</v>
      </c>
      <c r="L42" s="96">
        <f t="shared" si="5"/>
        <v>2.68</v>
      </c>
      <c r="M42" s="96">
        <f t="shared" si="5"/>
        <v>2.94</v>
      </c>
      <c r="N42" s="96">
        <f t="shared" si="5"/>
        <v>2.96</v>
      </c>
      <c r="O42" s="99">
        <f>SUM(C42:N42)</f>
        <v>30.67</v>
      </c>
      <c r="P42" s="4" t="s">
        <v>79</v>
      </c>
    </row>
    <row r="43" spans="2:18" ht="13.9" customHeight="1" x14ac:dyDescent="0.15">
      <c r="C43" s="4" t="s">
        <v>91</v>
      </c>
    </row>
    <row r="45" spans="2:18" ht="13.9" customHeight="1" x14ac:dyDescent="0.15">
      <c r="B45" s="102" t="s">
        <v>117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>
        <f>ROUNDDOWN(O53-O61,0)</f>
        <v>2662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5" ht="13.9" customHeight="1" x14ac:dyDescent="0.15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5" ht="13.9" customHeight="1" x14ac:dyDescent="0.15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>
        <f>(O54*H55+O56*H57)</f>
        <v>4291.4996059999994</v>
      </c>
    </row>
    <row r="54" spans="2:15" ht="13.9" customHeight="1" x14ac:dyDescent="0.15">
      <c r="B54" s="1" t="s">
        <v>65</v>
      </c>
      <c r="C54" t="s">
        <v>60</v>
      </c>
      <c r="D54"/>
      <c r="E54"/>
      <c r="F54"/>
      <c r="G54"/>
      <c r="H54" s="58" t="s">
        <v>84</v>
      </c>
      <c r="I54" t="s">
        <v>80</v>
      </c>
      <c r="J54" s="169" t="s">
        <v>124</v>
      </c>
      <c r="K54" s="169"/>
      <c r="L54"/>
      <c r="M54"/>
      <c r="N54"/>
      <c r="O54" s="86">
        <f>(O29/1000)</f>
        <v>1652.8710000000001</v>
      </c>
    </row>
    <row r="55" spans="2:15" ht="13.9" customHeight="1" x14ac:dyDescent="0.15">
      <c r="B55" s="1" t="s">
        <v>64</v>
      </c>
      <c r="C55" t="s">
        <v>61</v>
      </c>
      <c r="D55"/>
      <c r="E55"/>
      <c r="F55" s="60" t="s">
        <v>82</v>
      </c>
      <c r="G55" s="109" t="str">
        <f>H54</f>
        <v>Kl</v>
      </c>
      <c r="H55" s="2">
        <v>2.5859999999999999</v>
      </c>
      <c r="I55" s="1" t="s">
        <v>112</v>
      </c>
      <c r="J55" s="161" t="s">
        <v>51</v>
      </c>
      <c r="K55" s="147"/>
      <c r="L55" s="147"/>
      <c r="M55" s="145"/>
      <c r="N55"/>
      <c r="O55" s="55"/>
    </row>
    <row r="56" spans="2:15" ht="13.9" customHeight="1" x14ac:dyDescent="0.15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>
        <f>O30</f>
        <v>30.67</v>
      </c>
    </row>
    <row r="57" spans="2:15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112</v>
      </c>
      <c r="J57" s="161" t="s">
        <v>129</v>
      </c>
      <c r="K57" s="147"/>
      <c r="L57" s="147"/>
      <c r="M57" s="145"/>
      <c r="N57" s="1"/>
      <c r="O57"/>
    </row>
    <row r="58" spans="2:15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" customHeight="1" x14ac:dyDescent="0.15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5" ht="13.9" customHeight="1" x14ac:dyDescent="0.15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>
        <f>(O62*H63+O64*H65)</f>
        <v>1629.1483925</v>
      </c>
    </row>
    <row r="62" spans="2:15" ht="13.9" customHeight="1" x14ac:dyDescent="0.15">
      <c r="B62" s="1" t="s">
        <v>70</v>
      </c>
      <c r="C62" t="s">
        <v>63</v>
      </c>
      <c r="D62"/>
      <c r="E62"/>
      <c r="F62"/>
      <c r="G62"/>
      <c r="H62" s="58" t="s">
        <v>83</v>
      </c>
      <c r="I62" t="s">
        <v>80</v>
      </c>
      <c r="J62" s="169" t="s">
        <v>124</v>
      </c>
      <c r="K62" s="169"/>
      <c r="L62"/>
      <c r="M62"/>
      <c r="N62"/>
      <c r="O62" s="86">
        <f>(O41/1000)</f>
        <v>726.60500000000002</v>
      </c>
    </row>
    <row r="63" spans="2:15" ht="13.9" customHeight="1" x14ac:dyDescent="0.15">
      <c r="B63" s="1" t="s">
        <v>71</v>
      </c>
      <c r="C63" t="s">
        <v>61</v>
      </c>
      <c r="D63"/>
      <c r="E63"/>
      <c r="F63" s="60" t="s">
        <v>82</v>
      </c>
      <c r="G63" s="109" t="str">
        <f>H62</f>
        <v>千Nm3</v>
      </c>
      <c r="H63" s="2">
        <v>2.2185000000000001</v>
      </c>
      <c r="I63" s="1" t="s">
        <v>112</v>
      </c>
      <c r="J63" s="161" t="s">
        <v>51</v>
      </c>
      <c r="K63" s="147"/>
      <c r="L63" s="147"/>
      <c r="M63" s="145"/>
      <c r="N63"/>
      <c r="O63" s="55"/>
    </row>
    <row r="64" spans="2:15" ht="13.9" customHeight="1" x14ac:dyDescent="0.15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>
        <f>O42</f>
        <v>30.67</v>
      </c>
    </row>
    <row r="65" spans="2:16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112</v>
      </c>
      <c r="J65" s="161" t="s">
        <v>129</v>
      </c>
      <c r="K65" s="147"/>
      <c r="L65" s="147"/>
      <c r="M65" s="145"/>
      <c r="N65" s="1"/>
      <c r="O65" s="3"/>
      <c r="P65"/>
    </row>
    <row r="66" spans="2:16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" customHeight="1" x14ac:dyDescent="0.15">
      <c r="B67" s="102" t="s">
        <v>118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6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6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6" ht="13.9" customHeight="1" x14ac:dyDescent="0.15">
      <c r="B73" s="105" t="s">
        <v>109</v>
      </c>
      <c r="C73" s="113">
        <v>8</v>
      </c>
      <c r="D73" s="71" t="s">
        <v>110</v>
      </c>
      <c r="J73" s="119" t="s">
        <v>121</v>
      </c>
      <c r="M73"/>
      <c r="N73"/>
      <c r="O73"/>
      <c r="P73"/>
    </row>
    <row r="74" spans="2:16" ht="13.9" customHeight="1" x14ac:dyDescent="0.15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/>
      <c r="L74" s="72"/>
      <c r="M74" s="72"/>
      <c r="N74" s="72"/>
      <c r="O74" s="117" t="s">
        <v>111</v>
      </c>
    </row>
    <row r="75" spans="2:16" ht="13.9" customHeight="1" x14ac:dyDescent="0.15">
      <c r="B75" s="107" t="s">
        <v>99</v>
      </c>
      <c r="C75" s="103">
        <v>2130717</v>
      </c>
      <c r="D75" s="103">
        <v>2750877</v>
      </c>
      <c r="E75" s="103">
        <v>2856382</v>
      </c>
      <c r="F75" s="103">
        <v>3065823</v>
      </c>
      <c r="G75" s="103">
        <v>3065823</v>
      </c>
      <c r="H75" s="103">
        <v>3065823</v>
      </c>
      <c r="I75" s="103">
        <v>3065823</v>
      </c>
      <c r="J75" s="103">
        <v>3065823</v>
      </c>
      <c r="K75" s="103"/>
      <c r="L75" s="103"/>
      <c r="M75" s="103"/>
      <c r="N75" s="103"/>
      <c r="O75" s="118"/>
      <c r="P75"/>
    </row>
    <row r="76" spans="2:16" ht="13.9" customHeight="1" x14ac:dyDescent="0.15">
      <c r="B76" s="108" t="s">
        <v>108</v>
      </c>
      <c r="C76" s="104">
        <f>ROUNDDOWN(($O$46*C75/$O$18),0)</f>
        <v>1850</v>
      </c>
      <c r="D76" s="104">
        <f t="shared" ref="D76:N76" si="6">ROUNDDOWN(($O$46*D75/$O$18),0)</f>
        <v>2388</v>
      </c>
      <c r="E76" s="104">
        <f t="shared" si="6"/>
        <v>2480</v>
      </c>
      <c r="F76" s="104">
        <f t="shared" si="6"/>
        <v>2661</v>
      </c>
      <c r="G76" s="104">
        <f t="shared" si="6"/>
        <v>2661</v>
      </c>
      <c r="H76" s="104">
        <f t="shared" si="6"/>
        <v>2661</v>
      </c>
      <c r="I76" s="104">
        <f t="shared" si="6"/>
        <v>2661</v>
      </c>
      <c r="J76" s="104">
        <f t="shared" si="6"/>
        <v>2661</v>
      </c>
      <c r="K76" s="104">
        <f t="shared" si="6"/>
        <v>0</v>
      </c>
      <c r="L76" s="104">
        <f t="shared" si="6"/>
        <v>0</v>
      </c>
      <c r="M76" s="104">
        <f t="shared" si="6"/>
        <v>0</v>
      </c>
      <c r="N76" s="104">
        <f t="shared" si="6"/>
        <v>0</v>
      </c>
      <c r="O76" s="104">
        <f>SUM(C76:N76)</f>
        <v>20023</v>
      </c>
      <c r="P76"/>
    </row>
    <row r="77" spans="2:16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6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>
        <f>ROUNDDOWN(O76/C73,0)</f>
        <v>2502</v>
      </c>
      <c r="P78" s="115" t="s">
        <v>119</v>
      </c>
    </row>
    <row r="79" spans="2:16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120</v>
      </c>
      <c r="P79"/>
    </row>
    <row r="80" spans="2:16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Q41:R41"/>
    <mergeCell ref="Q29:R29"/>
    <mergeCell ref="J54:K54"/>
    <mergeCell ref="J62:K62"/>
    <mergeCell ref="M24:N24"/>
    <mergeCell ref="M36:N36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8:J8"/>
    <mergeCell ref="B5:B7"/>
    <mergeCell ref="C4:J4"/>
    <mergeCell ref="D5:J5"/>
    <mergeCell ref="D6:F6"/>
    <mergeCell ref="H6:J6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view="pageBreakPreview" zoomScale="85" zoomScaleNormal="85" zoomScaleSheetLayoutView="85" workbookViewId="0">
      <selection activeCell="B2" sqref="B2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8.875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8.875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8.875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8.875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8.875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8.875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8.875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8.875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8.875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8.875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8.875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8.875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8.875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8.875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8.875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8.875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8.875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8.875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8.875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8.875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8.875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8.875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8.875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8.875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8.875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8.875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8.875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8.875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8.875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8.875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8.875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8.875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8.875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8.875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8.875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8.875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8.875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8.875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8.875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8.875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8.875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8.875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8.875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8.875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8.875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8.875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8.875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8.875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8.875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8.875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8.875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8.875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8.875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8.875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8.875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8.875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8.875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8.875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8.875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8.875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8.875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8.875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8.875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8.875" style="4"/>
  </cols>
  <sheetData>
    <row r="2" spans="2:15" ht="13.9" customHeight="1" x14ac:dyDescent="0.15">
      <c r="B2" s="83" t="s">
        <v>132</v>
      </c>
    </row>
    <row r="4" spans="2:15" ht="13.9" customHeight="1" x14ac:dyDescent="0.15">
      <c r="B4" s="5" t="s">
        <v>7</v>
      </c>
      <c r="C4" s="135"/>
      <c r="D4" s="135"/>
      <c r="E4" s="135"/>
      <c r="F4" s="135"/>
      <c r="G4" s="135"/>
      <c r="H4" s="135"/>
      <c r="I4" s="135"/>
      <c r="J4" s="135"/>
      <c r="K4" s="30"/>
    </row>
    <row r="5" spans="2:15" ht="13.9" customHeight="1" x14ac:dyDescent="0.15">
      <c r="B5" s="132" t="s">
        <v>8</v>
      </c>
      <c r="C5" s="5" t="s">
        <v>9</v>
      </c>
      <c r="D5" s="135"/>
      <c r="E5" s="136"/>
      <c r="F5" s="136"/>
      <c r="G5" s="136"/>
      <c r="H5" s="136"/>
      <c r="I5" s="136"/>
      <c r="J5" s="136"/>
      <c r="K5" s="80"/>
      <c r="O5" s="81"/>
    </row>
    <row r="6" spans="2:15" ht="13.9" customHeight="1" x14ac:dyDescent="0.15">
      <c r="B6" s="133"/>
      <c r="C6" s="5" t="s">
        <v>10</v>
      </c>
      <c r="D6" s="137"/>
      <c r="E6" s="138"/>
      <c r="F6" s="139"/>
      <c r="G6" s="6" t="s">
        <v>11</v>
      </c>
      <c r="H6" s="137"/>
      <c r="I6" s="138"/>
      <c r="J6" s="139"/>
      <c r="K6" s="82"/>
      <c r="L6" s="81"/>
      <c r="M6" s="81"/>
      <c r="N6" s="81"/>
      <c r="O6" s="81"/>
    </row>
    <row r="7" spans="2:15" ht="13.9" customHeight="1" x14ac:dyDescent="0.15">
      <c r="B7" s="134"/>
      <c r="C7" s="5" t="s">
        <v>94</v>
      </c>
      <c r="D7" s="67"/>
      <c r="E7" s="68" t="s">
        <v>95</v>
      </c>
      <c r="F7" s="76"/>
      <c r="G7" s="66"/>
      <c r="H7" s="69"/>
      <c r="I7" s="76"/>
      <c r="J7" s="77"/>
      <c r="K7" s="82"/>
      <c r="L7" s="81"/>
      <c r="M7" s="81"/>
      <c r="N7" s="87"/>
      <c r="O7" s="88" t="s">
        <v>114</v>
      </c>
    </row>
    <row r="8" spans="2:15" ht="13.9" customHeight="1" x14ac:dyDescent="0.15">
      <c r="B8" s="7" t="s">
        <v>32</v>
      </c>
      <c r="C8" s="129"/>
      <c r="D8" s="130"/>
      <c r="E8" s="130"/>
      <c r="F8" s="130"/>
      <c r="G8" s="130"/>
      <c r="H8" s="130"/>
      <c r="I8" s="130"/>
      <c r="J8" s="131"/>
      <c r="K8" s="82"/>
      <c r="L8" s="81"/>
      <c r="M8" s="81"/>
      <c r="N8" s="89"/>
      <c r="O8" s="90" t="s">
        <v>115</v>
      </c>
    </row>
    <row r="9" spans="2:15" ht="13.9" customHeight="1" x14ac:dyDescent="0.15">
      <c r="B9" s="8"/>
      <c r="C9" s="9"/>
      <c r="D9" s="10"/>
      <c r="E9" s="10"/>
      <c r="F9" s="10"/>
      <c r="G9" s="10"/>
      <c r="H9" s="10"/>
      <c r="I9" s="10"/>
      <c r="J9" s="10"/>
      <c r="K9" s="11"/>
      <c r="L9" s="12"/>
      <c r="M9" s="12"/>
      <c r="N9" s="12"/>
    </row>
    <row r="10" spans="2:15" ht="13.9" customHeight="1" x14ac:dyDescent="0.15">
      <c r="B10" s="13" t="s">
        <v>86</v>
      </c>
      <c r="C10" s="14"/>
      <c r="D10" s="15"/>
      <c r="E10" s="15"/>
      <c r="F10" s="15"/>
      <c r="G10" s="15"/>
      <c r="H10" s="15"/>
      <c r="I10" s="15"/>
      <c r="J10" s="15"/>
      <c r="K10" s="11"/>
      <c r="L10" s="12"/>
      <c r="M10" s="12"/>
      <c r="N10" s="12"/>
    </row>
    <row r="11" spans="2:15" ht="13.9" customHeight="1" x14ac:dyDescent="0.15">
      <c r="B11" s="13"/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00" t="s">
        <v>96</v>
      </c>
    </row>
    <row r="12" spans="2:15" ht="13.9" customHeight="1" x14ac:dyDescent="0.15">
      <c r="B12" s="32" t="s">
        <v>33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0" t="s">
        <v>97</v>
      </c>
    </row>
    <row r="13" spans="2:15" ht="13.9" customHeight="1" x14ac:dyDescent="0.15">
      <c r="B13" s="32" t="s">
        <v>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0" t="s">
        <v>98</v>
      </c>
    </row>
    <row r="14" spans="2:15" ht="13.9" customHeight="1" x14ac:dyDescent="0.15">
      <c r="B14" s="32" t="s">
        <v>88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8"/>
    </row>
    <row r="15" spans="2:15" ht="13.9" customHeight="1" x14ac:dyDescent="0.15">
      <c r="B15" s="33" t="s">
        <v>89</v>
      </c>
      <c r="C15" s="93">
        <f>ROUND((4.19*C14*(C13-C12)*60/1000),0)</f>
        <v>0</v>
      </c>
      <c r="D15" s="93">
        <f t="shared" ref="D15:N15" si="0">ROUND((4.19*D14*(D13-D12)*60/1000),0)</f>
        <v>0</v>
      </c>
      <c r="E15" s="93">
        <f t="shared" si="0"/>
        <v>0</v>
      </c>
      <c r="F15" s="93">
        <f t="shared" si="0"/>
        <v>0</v>
      </c>
      <c r="G15" s="93">
        <f t="shared" si="0"/>
        <v>0</v>
      </c>
      <c r="H15" s="93">
        <f t="shared" si="0"/>
        <v>0</v>
      </c>
      <c r="I15" s="93">
        <f t="shared" si="0"/>
        <v>0</v>
      </c>
      <c r="J15" s="93">
        <f t="shared" si="0"/>
        <v>0</v>
      </c>
      <c r="K15" s="93">
        <f t="shared" si="0"/>
        <v>0</v>
      </c>
      <c r="L15" s="93">
        <f t="shared" si="0"/>
        <v>0</v>
      </c>
      <c r="M15" s="93">
        <f t="shared" si="0"/>
        <v>0</v>
      </c>
      <c r="N15" s="93">
        <f t="shared" si="0"/>
        <v>0</v>
      </c>
      <c r="O15" s="31"/>
    </row>
    <row r="16" spans="2:15" ht="13.9" customHeight="1" x14ac:dyDescent="0.15">
      <c r="B16" s="32" t="s">
        <v>34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</row>
    <row r="17" spans="2:18" ht="13.9" customHeight="1" x14ac:dyDescent="0.15">
      <c r="B17" s="32" t="s">
        <v>35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101" t="s">
        <v>99</v>
      </c>
    </row>
    <row r="18" spans="2:18" ht="13.9" customHeight="1" x14ac:dyDescent="0.15">
      <c r="B18" s="33" t="s">
        <v>36</v>
      </c>
      <c r="C18" s="93">
        <f>C15*C16*C17</f>
        <v>0</v>
      </c>
      <c r="D18" s="93">
        <f t="shared" ref="D18:N18" si="1">D15*D16*D17</f>
        <v>0</v>
      </c>
      <c r="E18" s="93">
        <f t="shared" si="1"/>
        <v>0</v>
      </c>
      <c r="F18" s="93">
        <f t="shared" si="1"/>
        <v>0</v>
      </c>
      <c r="G18" s="93">
        <f t="shared" si="1"/>
        <v>0</v>
      </c>
      <c r="H18" s="93">
        <f t="shared" si="1"/>
        <v>0</v>
      </c>
      <c r="I18" s="93">
        <f t="shared" si="1"/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5">
        <f>SUM(C18:N18)</f>
        <v>0</v>
      </c>
    </row>
    <row r="19" spans="2:18" ht="13.9" customHeight="1" x14ac:dyDescent="0.15"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</row>
    <row r="20" spans="2:18" ht="13.9" customHeight="1" x14ac:dyDescent="0.15">
      <c r="B20" s="23" t="s">
        <v>54</v>
      </c>
      <c r="C20" s="14"/>
      <c r="D20" s="15"/>
      <c r="E20" s="15"/>
      <c r="F20" s="15"/>
      <c r="G20" s="15"/>
      <c r="H20" s="49"/>
      <c r="I20" s="49"/>
      <c r="J20" s="49"/>
      <c r="K20" s="11"/>
      <c r="L20" s="11"/>
      <c r="M20" s="11"/>
      <c r="N20" s="11"/>
    </row>
    <row r="21" spans="2:18" ht="13.9" customHeight="1" x14ac:dyDescent="0.15">
      <c r="B21" s="140" t="s">
        <v>37</v>
      </c>
      <c r="C21" s="144" t="s">
        <v>38</v>
      </c>
      <c r="D21" s="145"/>
      <c r="E21" s="146"/>
      <c r="F21" s="147"/>
      <c r="G21" s="145"/>
      <c r="H21" s="148"/>
      <c r="I21" s="149"/>
      <c r="J21" s="63"/>
      <c r="K21" s="64"/>
      <c r="L21" s="34"/>
      <c r="M21" s="34"/>
      <c r="N21" s="34"/>
      <c r="O21" s="34"/>
    </row>
    <row r="22" spans="2:18" ht="13.9" customHeight="1" x14ac:dyDescent="0.15">
      <c r="B22" s="141"/>
      <c r="C22" s="150" t="s">
        <v>42</v>
      </c>
      <c r="D22" s="151"/>
      <c r="E22" s="146"/>
      <c r="F22" s="147"/>
      <c r="G22" s="145"/>
      <c r="H22" s="50"/>
      <c r="I22" s="51"/>
      <c r="J22" s="52"/>
      <c r="K22" s="53"/>
      <c r="L22" s="34"/>
      <c r="M22" s="34"/>
      <c r="N22" s="34"/>
      <c r="O22" s="34"/>
    </row>
    <row r="23" spans="2:18" ht="13.9" customHeight="1" x14ac:dyDescent="0.15">
      <c r="B23" s="142"/>
      <c r="C23" s="144" t="s">
        <v>92</v>
      </c>
      <c r="D23" s="145"/>
      <c r="E23" s="92"/>
      <c r="F23" s="35" t="s">
        <v>93</v>
      </c>
      <c r="G23" s="35"/>
      <c r="H23" s="78" t="s">
        <v>45</v>
      </c>
      <c r="I23" s="79"/>
      <c r="J23" s="154"/>
      <c r="K23" s="145"/>
    </row>
    <row r="24" spans="2:18" ht="13.9" customHeight="1" x14ac:dyDescent="0.15">
      <c r="B24" s="142"/>
      <c r="C24" s="155" t="s">
        <v>39</v>
      </c>
      <c r="D24" s="156"/>
      <c r="E24" s="91"/>
      <c r="F24" s="36" t="s">
        <v>40</v>
      </c>
      <c r="G24" s="36"/>
      <c r="H24" s="157" t="s">
        <v>46</v>
      </c>
      <c r="I24" s="158"/>
      <c r="J24" s="159"/>
      <c r="K24" s="160"/>
      <c r="L24" s="65"/>
      <c r="M24" s="42" t="s">
        <v>49</v>
      </c>
    </row>
    <row r="25" spans="2:18" ht="13.9" customHeight="1" x14ac:dyDescent="0.15">
      <c r="B25" s="143"/>
      <c r="C25" s="157" t="s">
        <v>43</v>
      </c>
      <c r="D25" s="158"/>
      <c r="E25" s="97"/>
      <c r="F25" s="4" t="s">
        <v>44</v>
      </c>
      <c r="H25" s="157" t="s">
        <v>113</v>
      </c>
      <c r="I25" s="158"/>
      <c r="J25" s="154"/>
      <c r="K25" s="162"/>
      <c r="L25" s="163"/>
      <c r="M25" s="163"/>
      <c r="N25" s="158"/>
    </row>
    <row r="26" spans="2:18" ht="13.9" customHeight="1" x14ac:dyDescent="0.15">
      <c r="B26" s="43"/>
      <c r="C26" s="157" t="s">
        <v>52</v>
      </c>
      <c r="D26" s="158"/>
      <c r="E26" s="98"/>
      <c r="F26" s="24"/>
      <c r="G26" s="37"/>
      <c r="H26" s="44"/>
      <c r="I26" s="45"/>
      <c r="J26" s="46"/>
      <c r="K26" s="47"/>
      <c r="Q26" s="122" t="s">
        <v>130</v>
      </c>
    </row>
    <row r="27" spans="2:18" ht="13.9" customHeight="1" x14ac:dyDescent="0.15">
      <c r="B27" s="25"/>
      <c r="C27" s="164"/>
      <c r="D27" s="165"/>
      <c r="E27" s="39"/>
      <c r="F27" s="25"/>
      <c r="G27" s="166"/>
      <c r="H27" s="167"/>
      <c r="I27" s="40"/>
      <c r="J27" s="166"/>
      <c r="K27" s="168"/>
      <c r="L27" s="26"/>
      <c r="M27" s="18"/>
      <c r="N27" s="18"/>
    </row>
    <row r="28" spans="2:18" ht="13.9" customHeight="1" x14ac:dyDescent="0.15">
      <c r="B28" s="1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27" t="s">
        <v>24</v>
      </c>
    </row>
    <row r="29" spans="2:18" ht="13.9" customHeight="1" x14ac:dyDescent="0.15">
      <c r="B29" s="19" t="s">
        <v>50</v>
      </c>
      <c r="C29" s="93" t="e">
        <f>ROUND((C18/($E$24/100*$J$24/1000)),0)</f>
        <v>#DIV/0!</v>
      </c>
      <c r="D29" s="93" t="e">
        <f t="shared" ref="D29:N29" si="2">ROUND((D18/($E$24/100*$J$24/1000)),0)</f>
        <v>#DIV/0!</v>
      </c>
      <c r="E29" s="93" t="e">
        <f t="shared" si="2"/>
        <v>#DIV/0!</v>
      </c>
      <c r="F29" s="93" t="e">
        <f t="shared" si="2"/>
        <v>#DIV/0!</v>
      </c>
      <c r="G29" s="93" t="e">
        <f t="shared" si="2"/>
        <v>#DIV/0!</v>
      </c>
      <c r="H29" s="93" t="e">
        <f t="shared" si="2"/>
        <v>#DIV/0!</v>
      </c>
      <c r="I29" s="93" t="e">
        <f t="shared" si="2"/>
        <v>#DIV/0!</v>
      </c>
      <c r="J29" s="93" t="e">
        <f t="shared" si="2"/>
        <v>#DIV/0!</v>
      </c>
      <c r="K29" s="93" t="e">
        <f t="shared" si="2"/>
        <v>#DIV/0!</v>
      </c>
      <c r="L29" s="93" t="e">
        <f t="shared" si="2"/>
        <v>#DIV/0!</v>
      </c>
      <c r="M29" s="93" t="e">
        <f t="shared" si="2"/>
        <v>#DIV/0!</v>
      </c>
      <c r="N29" s="93" t="e">
        <f t="shared" si="2"/>
        <v>#DIV/0!</v>
      </c>
      <c r="O29" s="95" t="e">
        <f>SUM(C29:N29)</f>
        <v>#DIV/0!</v>
      </c>
      <c r="P29" s="41"/>
      <c r="Q29" s="169" t="s">
        <v>124</v>
      </c>
      <c r="R29" s="169"/>
    </row>
    <row r="30" spans="2:18" ht="13.9" customHeight="1" x14ac:dyDescent="0.15">
      <c r="B30" s="19" t="s">
        <v>116</v>
      </c>
      <c r="C30" s="84" t="e">
        <f>ROUND(((C15/($E$23*$E$26))*$E$25*$E$26*C16*C17/1000),2)</f>
        <v>#DIV/0!</v>
      </c>
      <c r="D30" s="84" t="e">
        <f t="shared" ref="D30:N30" si="3">ROUND(((D15/($E$23*$E$26))*$E$25*$E$26*D16*D17/1000),2)</f>
        <v>#DIV/0!</v>
      </c>
      <c r="E30" s="84" t="e">
        <f t="shared" si="3"/>
        <v>#DIV/0!</v>
      </c>
      <c r="F30" s="84" t="e">
        <f t="shared" si="3"/>
        <v>#DIV/0!</v>
      </c>
      <c r="G30" s="84" t="e">
        <f t="shared" si="3"/>
        <v>#DIV/0!</v>
      </c>
      <c r="H30" s="84" t="e">
        <f t="shared" si="3"/>
        <v>#DIV/0!</v>
      </c>
      <c r="I30" s="84" t="e">
        <f t="shared" si="3"/>
        <v>#DIV/0!</v>
      </c>
      <c r="J30" s="84" t="e">
        <f t="shared" si="3"/>
        <v>#DIV/0!</v>
      </c>
      <c r="K30" s="84" t="e">
        <f t="shared" si="3"/>
        <v>#DIV/0!</v>
      </c>
      <c r="L30" s="84" t="e">
        <f t="shared" si="3"/>
        <v>#DIV/0!</v>
      </c>
      <c r="M30" s="84" t="e">
        <f t="shared" si="3"/>
        <v>#DIV/0!</v>
      </c>
      <c r="N30" s="84" t="e">
        <f t="shared" si="3"/>
        <v>#DIV/0!</v>
      </c>
      <c r="O30" s="85" t="e">
        <f>SUM(C30:N30)</f>
        <v>#DIV/0!</v>
      </c>
      <c r="P30" s="4" t="s">
        <v>78</v>
      </c>
    </row>
    <row r="31" spans="2:18" ht="13.9" customHeight="1" x14ac:dyDescent="0.15">
      <c r="B31" s="20"/>
      <c r="C31" s="4" t="s">
        <v>91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</row>
    <row r="32" spans="2:18" ht="13.9" customHeight="1" x14ac:dyDescent="0.15">
      <c r="B32" s="54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8" ht="13.9" customHeight="1" x14ac:dyDescent="0.15">
      <c r="B33" s="140" t="s">
        <v>56</v>
      </c>
      <c r="C33" s="144" t="s">
        <v>38</v>
      </c>
      <c r="D33" s="145"/>
      <c r="E33" s="146"/>
      <c r="F33" s="147"/>
      <c r="G33" s="145"/>
      <c r="H33" s="148"/>
      <c r="I33" s="149"/>
      <c r="J33" s="152"/>
      <c r="K33" s="153"/>
      <c r="L33" s="34"/>
      <c r="M33" s="34"/>
      <c r="N33" s="34"/>
      <c r="O33" s="34"/>
    </row>
    <row r="34" spans="2:18" ht="13.9" customHeight="1" x14ac:dyDescent="0.15">
      <c r="B34" s="141"/>
      <c r="C34" s="150" t="s">
        <v>42</v>
      </c>
      <c r="D34" s="151"/>
      <c r="E34" s="146"/>
      <c r="F34" s="147"/>
      <c r="G34" s="145"/>
      <c r="H34" s="50"/>
      <c r="I34" s="51"/>
      <c r="J34" s="52"/>
      <c r="K34" s="53"/>
      <c r="L34" s="34"/>
      <c r="M34" s="34"/>
      <c r="N34" s="34"/>
      <c r="O34" s="34"/>
    </row>
    <row r="35" spans="2:18" ht="13.9" customHeight="1" x14ac:dyDescent="0.15">
      <c r="B35" s="142"/>
      <c r="C35" s="144" t="s">
        <v>92</v>
      </c>
      <c r="D35" s="145"/>
      <c r="E35" s="17"/>
      <c r="F35" s="35" t="s">
        <v>93</v>
      </c>
      <c r="G35" s="35"/>
      <c r="H35" s="78" t="s">
        <v>45</v>
      </c>
      <c r="I35" s="79"/>
      <c r="J35" s="154"/>
      <c r="K35" s="145"/>
    </row>
    <row r="36" spans="2:18" ht="13.9" customHeight="1" x14ac:dyDescent="0.15">
      <c r="B36" s="142"/>
      <c r="C36" s="155" t="s">
        <v>39</v>
      </c>
      <c r="D36" s="156"/>
      <c r="E36" s="17"/>
      <c r="F36" s="36" t="s">
        <v>40</v>
      </c>
      <c r="G36" s="36"/>
      <c r="H36" s="157" t="s">
        <v>46</v>
      </c>
      <c r="I36" s="158"/>
      <c r="J36" s="159"/>
      <c r="K36" s="160"/>
      <c r="L36" s="65"/>
      <c r="M36" s="42" t="s">
        <v>49</v>
      </c>
    </row>
    <row r="37" spans="2:18" ht="13.9" customHeight="1" x14ac:dyDescent="0.15">
      <c r="B37" s="143"/>
      <c r="C37" s="157" t="s">
        <v>43</v>
      </c>
      <c r="D37" s="158"/>
      <c r="E37" s="48"/>
      <c r="F37" s="4" t="s">
        <v>44</v>
      </c>
      <c r="H37" s="157" t="s">
        <v>113</v>
      </c>
      <c r="I37" s="158"/>
      <c r="J37" s="154"/>
      <c r="K37" s="162"/>
      <c r="L37" s="163"/>
      <c r="M37" s="163"/>
      <c r="N37" s="158"/>
    </row>
    <row r="38" spans="2:18" ht="13.9" customHeight="1" x14ac:dyDescent="0.15">
      <c r="B38" s="43"/>
      <c r="C38" s="157" t="s">
        <v>52</v>
      </c>
      <c r="D38" s="158"/>
      <c r="E38" s="38"/>
      <c r="F38" s="24"/>
      <c r="G38" s="37"/>
      <c r="H38" s="44"/>
      <c r="I38" s="45"/>
      <c r="J38" s="46"/>
      <c r="K38" s="47"/>
      <c r="Q38" s="122" t="s">
        <v>131</v>
      </c>
    </row>
    <row r="39" spans="2:18" ht="13.9" customHeight="1" x14ac:dyDescent="0.15">
      <c r="B39" s="25"/>
      <c r="C39" s="164"/>
      <c r="D39" s="165"/>
      <c r="E39" s="39"/>
      <c r="F39" s="25"/>
      <c r="G39" s="166"/>
      <c r="H39" s="167"/>
      <c r="I39" s="40"/>
      <c r="J39" s="166"/>
      <c r="K39" s="168"/>
      <c r="L39" s="26"/>
      <c r="M39" s="18"/>
      <c r="N39" s="18"/>
    </row>
    <row r="40" spans="2:18" ht="13.9" customHeight="1" x14ac:dyDescent="0.15">
      <c r="B40" s="18"/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6" t="s">
        <v>18</v>
      </c>
      <c r="J40" s="16" t="s">
        <v>19</v>
      </c>
      <c r="K40" s="16" t="s">
        <v>20</v>
      </c>
      <c r="L40" s="16" t="s">
        <v>21</v>
      </c>
      <c r="M40" s="16" t="s">
        <v>22</v>
      </c>
      <c r="N40" s="16" t="s">
        <v>23</v>
      </c>
      <c r="O40" s="27" t="s">
        <v>24</v>
      </c>
    </row>
    <row r="41" spans="2:18" ht="13.9" customHeight="1" x14ac:dyDescent="0.15">
      <c r="B41" s="19" t="s">
        <v>50</v>
      </c>
      <c r="C41" s="93" t="e">
        <f>ROUND((C18/($E$36/100*$J$36/1000)),0)</f>
        <v>#DIV/0!</v>
      </c>
      <c r="D41" s="93" t="e">
        <f t="shared" ref="D41:N41" si="4">ROUND((D18/($E$36/100*$J$36/1000)),0)</f>
        <v>#DIV/0!</v>
      </c>
      <c r="E41" s="93" t="e">
        <f t="shared" si="4"/>
        <v>#DIV/0!</v>
      </c>
      <c r="F41" s="93" t="e">
        <f t="shared" si="4"/>
        <v>#DIV/0!</v>
      </c>
      <c r="G41" s="93" t="e">
        <f t="shared" si="4"/>
        <v>#DIV/0!</v>
      </c>
      <c r="H41" s="93" t="e">
        <f t="shared" si="4"/>
        <v>#DIV/0!</v>
      </c>
      <c r="I41" s="93" t="e">
        <f t="shared" si="4"/>
        <v>#DIV/0!</v>
      </c>
      <c r="J41" s="93" t="e">
        <f t="shared" si="4"/>
        <v>#DIV/0!</v>
      </c>
      <c r="K41" s="93" t="e">
        <f t="shared" si="4"/>
        <v>#DIV/0!</v>
      </c>
      <c r="L41" s="93" t="e">
        <f t="shared" si="4"/>
        <v>#DIV/0!</v>
      </c>
      <c r="M41" s="93" t="e">
        <f t="shared" si="4"/>
        <v>#DIV/0!</v>
      </c>
      <c r="N41" s="93" t="e">
        <f t="shared" si="4"/>
        <v>#DIV/0!</v>
      </c>
      <c r="O41" s="95" t="e">
        <f>SUM(C41:N41)</f>
        <v>#DIV/0!</v>
      </c>
      <c r="P41" s="41"/>
      <c r="Q41" s="169" t="s">
        <v>124</v>
      </c>
      <c r="R41" s="169"/>
    </row>
    <row r="42" spans="2:18" ht="13.9" customHeight="1" x14ac:dyDescent="0.15">
      <c r="B42" s="19" t="s">
        <v>116</v>
      </c>
      <c r="C42" s="96" t="e">
        <f>ROUND(((C15/($E$35*$E$38))*$E$37*$E$38*C16*C17/1000),2)</f>
        <v>#DIV/0!</v>
      </c>
      <c r="D42" s="96" t="e">
        <f t="shared" ref="D42:N42" si="5">ROUND(((D15/($E$35*$E$38))*$E$37*$E$38*D16*D17/1000),2)</f>
        <v>#DIV/0!</v>
      </c>
      <c r="E42" s="96" t="e">
        <f t="shared" si="5"/>
        <v>#DIV/0!</v>
      </c>
      <c r="F42" s="96" t="e">
        <f t="shared" si="5"/>
        <v>#DIV/0!</v>
      </c>
      <c r="G42" s="96" t="e">
        <f t="shared" si="5"/>
        <v>#DIV/0!</v>
      </c>
      <c r="H42" s="96" t="e">
        <f t="shared" si="5"/>
        <v>#DIV/0!</v>
      </c>
      <c r="I42" s="96" t="e">
        <f t="shared" si="5"/>
        <v>#DIV/0!</v>
      </c>
      <c r="J42" s="96" t="e">
        <f t="shared" si="5"/>
        <v>#DIV/0!</v>
      </c>
      <c r="K42" s="96" t="e">
        <f t="shared" si="5"/>
        <v>#DIV/0!</v>
      </c>
      <c r="L42" s="96" t="e">
        <f t="shared" si="5"/>
        <v>#DIV/0!</v>
      </c>
      <c r="M42" s="96" t="e">
        <f t="shared" si="5"/>
        <v>#DIV/0!</v>
      </c>
      <c r="N42" s="96" t="e">
        <f t="shared" si="5"/>
        <v>#DIV/0!</v>
      </c>
      <c r="O42" s="99" t="e">
        <f>SUM(C42:N42)</f>
        <v>#DIV/0!</v>
      </c>
      <c r="P42" s="4" t="s">
        <v>78</v>
      </c>
    </row>
    <row r="43" spans="2:18" ht="13.9" customHeight="1" x14ac:dyDescent="0.15">
      <c r="C43" s="4" t="s">
        <v>91</v>
      </c>
    </row>
    <row r="45" spans="2:18" ht="13.9" customHeight="1" x14ac:dyDescent="0.15">
      <c r="B45" s="102" t="s">
        <v>117</v>
      </c>
      <c r="C45"/>
      <c r="D45"/>
      <c r="E45"/>
      <c r="F45"/>
      <c r="G45"/>
      <c r="H45"/>
      <c r="I45"/>
      <c r="J45" s="29"/>
      <c r="K45" s="29"/>
      <c r="L45" s="29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21" t="e">
        <f>ROUNDDOWN(O53-O61,0)</f>
        <v>#DIV/0!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/>
      <c r="C51" s="29"/>
      <c r="D51" s="29"/>
      <c r="E51" s="29"/>
      <c r="F51" s="29"/>
      <c r="G51" s="29"/>
      <c r="H51" s="29"/>
      <c r="I51" s="29"/>
      <c r="J51" s="29"/>
      <c r="K51"/>
      <c r="L51"/>
      <c r="M51"/>
      <c r="N51"/>
      <c r="O51"/>
    </row>
    <row r="52" spans="2:18" ht="13.9" customHeight="1" x14ac:dyDescent="0.15">
      <c r="B52" t="s">
        <v>4</v>
      </c>
      <c r="C52"/>
      <c r="D52" s="120" t="s">
        <v>81</v>
      </c>
      <c r="E52" s="59"/>
      <c r="F52" s="59"/>
      <c r="G52" s="59"/>
      <c r="H52" s="70"/>
      <c r="I52" s="59" t="s">
        <v>68</v>
      </c>
      <c r="J52" s="59"/>
      <c r="K52" s="59" t="s">
        <v>69</v>
      </c>
      <c r="L52" s="59"/>
      <c r="M52"/>
      <c r="N52"/>
      <c r="O52"/>
    </row>
    <row r="53" spans="2:18" ht="13.9" customHeight="1" x14ac:dyDescent="0.15">
      <c r="B53"/>
      <c r="C53" t="s">
        <v>66</v>
      </c>
      <c r="D53"/>
      <c r="E53"/>
      <c r="F53" t="s">
        <v>1</v>
      </c>
      <c r="G53"/>
      <c r="H53"/>
      <c r="I53"/>
      <c r="J53"/>
      <c r="K53"/>
      <c r="L53"/>
      <c r="M53"/>
      <c r="N53"/>
      <c r="O53" s="86" t="e">
        <f>(O54*H55+O56*H57)</f>
        <v>#DIV/0!</v>
      </c>
    </row>
    <row r="54" spans="2:18" ht="13.9" customHeight="1" x14ac:dyDescent="0.15">
      <c r="B54" s="1" t="s">
        <v>65</v>
      </c>
      <c r="C54" t="s">
        <v>60</v>
      </c>
      <c r="D54"/>
      <c r="E54"/>
      <c r="F54"/>
      <c r="G54"/>
      <c r="H54" s="58"/>
      <c r="I54" t="s">
        <v>80</v>
      </c>
      <c r="J54" s="29"/>
      <c r="K54"/>
      <c r="L54"/>
      <c r="M54"/>
      <c r="N54"/>
      <c r="O54" s="86" t="e">
        <f>(O29/1000)</f>
        <v>#DIV/0!</v>
      </c>
      <c r="Q54" s="169" t="s">
        <v>124</v>
      </c>
      <c r="R54" s="169"/>
    </row>
    <row r="55" spans="2:18" ht="13.9" customHeight="1" x14ac:dyDescent="0.15">
      <c r="B55" s="1" t="s">
        <v>64</v>
      </c>
      <c r="C55" t="s">
        <v>61</v>
      </c>
      <c r="D55"/>
      <c r="E55"/>
      <c r="F55" s="60" t="s">
        <v>82</v>
      </c>
      <c r="G55" s="109">
        <f>H54</f>
        <v>0</v>
      </c>
      <c r="H55" s="2"/>
      <c r="I55" s="1" t="s">
        <v>112</v>
      </c>
      <c r="J55" s="161"/>
      <c r="K55" s="147"/>
      <c r="L55" s="147"/>
      <c r="M55" s="145"/>
      <c r="N55"/>
      <c r="O55" s="55"/>
    </row>
    <row r="56" spans="2:18" ht="13.9" customHeight="1" x14ac:dyDescent="0.15">
      <c r="B56" s="1" t="s">
        <v>67</v>
      </c>
      <c r="C56" t="s">
        <v>62</v>
      </c>
      <c r="D56"/>
      <c r="E56"/>
      <c r="F56"/>
      <c r="G56"/>
      <c r="H56" t="s">
        <v>29</v>
      </c>
      <c r="I56"/>
      <c r="J56"/>
      <c r="K56"/>
      <c r="L56"/>
      <c r="M56"/>
      <c r="N56"/>
      <c r="O56" s="86" t="e">
        <f>O30</f>
        <v>#DIV/0!</v>
      </c>
    </row>
    <row r="57" spans="2:18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112</v>
      </c>
      <c r="J57" s="161"/>
      <c r="K57" s="147"/>
      <c r="L57" s="147"/>
      <c r="M57" s="145"/>
      <c r="N57" s="1"/>
      <c r="O57"/>
    </row>
    <row r="58" spans="2:18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" customHeight="1" x14ac:dyDescent="0.15">
      <c r="B60" t="s">
        <v>6</v>
      </c>
      <c r="C60"/>
      <c r="D60" s="120" t="s">
        <v>81</v>
      </c>
      <c r="E60" s="59"/>
      <c r="F60" s="59"/>
      <c r="G60" s="59"/>
      <c r="H60" s="70"/>
      <c r="I60" s="59" t="s">
        <v>68</v>
      </c>
      <c r="J60" s="59"/>
      <c r="K60" s="59" t="s">
        <v>69</v>
      </c>
      <c r="L60" s="59"/>
      <c r="M60"/>
      <c r="N60"/>
      <c r="O60"/>
    </row>
    <row r="61" spans="2:18" ht="13.9" customHeight="1" x14ac:dyDescent="0.15">
      <c r="B61"/>
      <c r="C61" t="s">
        <v>72</v>
      </c>
      <c r="D61"/>
      <c r="E61"/>
      <c r="F61" t="s">
        <v>1</v>
      </c>
      <c r="G61"/>
      <c r="H61"/>
      <c r="I61"/>
      <c r="J61"/>
      <c r="K61"/>
      <c r="L61"/>
      <c r="M61"/>
      <c r="N61"/>
      <c r="O61" s="86" t="e">
        <f>(O62*H63+O64*H65)</f>
        <v>#DIV/0!</v>
      </c>
    </row>
    <row r="62" spans="2:18" ht="13.9" customHeight="1" x14ac:dyDescent="0.15">
      <c r="B62" s="1" t="s">
        <v>70</v>
      </c>
      <c r="C62" t="s">
        <v>63</v>
      </c>
      <c r="D62"/>
      <c r="E62"/>
      <c r="F62"/>
      <c r="G62"/>
      <c r="H62" s="58"/>
      <c r="I62" t="s">
        <v>80</v>
      </c>
      <c r="J62" s="29"/>
      <c r="K62"/>
      <c r="L62"/>
      <c r="M62"/>
      <c r="N62"/>
      <c r="O62" s="86" t="e">
        <f>(O41/1000)</f>
        <v>#DIV/0!</v>
      </c>
      <c r="Q62" s="169" t="s">
        <v>124</v>
      </c>
      <c r="R62" s="169"/>
    </row>
    <row r="63" spans="2:18" ht="13.9" customHeight="1" x14ac:dyDescent="0.15">
      <c r="B63" s="1" t="s">
        <v>71</v>
      </c>
      <c r="C63" t="s">
        <v>61</v>
      </c>
      <c r="D63"/>
      <c r="E63"/>
      <c r="F63" s="60" t="s">
        <v>82</v>
      </c>
      <c r="G63" s="109">
        <f>H62</f>
        <v>0</v>
      </c>
      <c r="H63" s="2"/>
      <c r="I63" s="1" t="s">
        <v>112</v>
      </c>
      <c r="J63" s="161"/>
      <c r="K63" s="147"/>
      <c r="L63" s="147"/>
      <c r="M63" s="145"/>
      <c r="N63"/>
      <c r="O63" s="55"/>
    </row>
    <row r="64" spans="2:18" ht="13.9" customHeight="1" x14ac:dyDescent="0.15">
      <c r="B64" s="1" t="s">
        <v>73</v>
      </c>
      <c r="C64" t="s">
        <v>74</v>
      </c>
      <c r="D64"/>
      <c r="E64"/>
      <c r="F64"/>
      <c r="G64"/>
      <c r="H64" t="s">
        <v>29</v>
      </c>
      <c r="I64"/>
      <c r="J64"/>
      <c r="K64"/>
      <c r="L64"/>
      <c r="M64"/>
      <c r="N64"/>
      <c r="O64" s="86" t="e">
        <f>O42</f>
        <v>#DIV/0!</v>
      </c>
    </row>
    <row r="65" spans="2:17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112</v>
      </c>
      <c r="J65" s="161"/>
      <c r="K65" s="147"/>
      <c r="L65" s="147"/>
      <c r="M65" s="145"/>
      <c r="N65" s="1"/>
      <c r="O65" s="3"/>
      <c r="P65"/>
    </row>
    <row r="66" spans="2:17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" customHeight="1" x14ac:dyDescent="0.15">
      <c r="B67" s="102" t="s">
        <v>118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" customHeight="1" x14ac:dyDescent="0.15">
      <c r="B68" s="102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" customHeight="1" x14ac:dyDescent="0.15">
      <c r="B69" s="102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" customHeight="1" x14ac:dyDescent="0.15"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/>
    </row>
    <row r="71" spans="2:17" ht="13.9" customHeight="1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/>
    </row>
    <row r="72" spans="2:17" ht="13.9" customHeight="1" x14ac:dyDescent="0.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/>
    </row>
    <row r="73" spans="2:17" ht="13.9" customHeight="1" x14ac:dyDescent="0.15">
      <c r="B73" s="105" t="s">
        <v>109</v>
      </c>
      <c r="C73" s="113"/>
      <c r="D73" s="71" t="s">
        <v>110</v>
      </c>
      <c r="M73"/>
      <c r="N73"/>
      <c r="O73"/>
      <c r="P73"/>
    </row>
    <row r="74" spans="2:17" ht="13.9" customHeight="1" x14ac:dyDescent="0.15">
      <c r="B74" s="106" t="s">
        <v>110</v>
      </c>
      <c r="C74" s="72" t="s">
        <v>100</v>
      </c>
      <c r="D74" s="72" t="s">
        <v>101</v>
      </c>
      <c r="E74" s="72" t="s">
        <v>102</v>
      </c>
      <c r="F74" s="72" t="s">
        <v>103</v>
      </c>
      <c r="G74" s="72" t="s">
        <v>104</v>
      </c>
      <c r="H74" s="72" t="s">
        <v>105</v>
      </c>
      <c r="I74" s="72" t="s">
        <v>106</v>
      </c>
      <c r="J74" s="72" t="s">
        <v>107</v>
      </c>
      <c r="K74" s="72" t="s">
        <v>125</v>
      </c>
      <c r="L74" s="72" t="s">
        <v>126</v>
      </c>
      <c r="M74" s="72" t="s">
        <v>127</v>
      </c>
      <c r="N74" s="72" t="s">
        <v>128</v>
      </c>
      <c r="O74" s="117" t="s">
        <v>111</v>
      </c>
      <c r="Q74" s="119" t="s">
        <v>121</v>
      </c>
    </row>
    <row r="75" spans="2:17" ht="13.9" customHeight="1" x14ac:dyDescent="0.15">
      <c r="B75" s="107" t="s">
        <v>99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18"/>
      <c r="P75"/>
    </row>
    <row r="76" spans="2:17" ht="13.9" customHeight="1" x14ac:dyDescent="0.15">
      <c r="B76" s="108" t="s">
        <v>108</v>
      </c>
      <c r="C76" s="104" t="e">
        <f>ROUNDDOWN(($O$46*C75/$O$18),0)</f>
        <v>#DIV/0!</v>
      </c>
      <c r="D76" s="104" t="e">
        <f t="shared" ref="D76:N76" si="6">ROUNDDOWN(($O$46*D75/$O$18),0)</f>
        <v>#DIV/0!</v>
      </c>
      <c r="E76" s="104" t="e">
        <f t="shared" si="6"/>
        <v>#DIV/0!</v>
      </c>
      <c r="F76" s="104" t="e">
        <f t="shared" si="6"/>
        <v>#DIV/0!</v>
      </c>
      <c r="G76" s="104" t="e">
        <f t="shared" si="6"/>
        <v>#DIV/0!</v>
      </c>
      <c r="H76" s="104" t="e">
        <f t="shared" si="6"/>
        <v>#DIV/0!</v>
      </c>
      <c r="I76" s="104" t="e">
        <f t="shared" si="6"/>
        <v>#DIV/0!</v>
      </c>
      <c r="J76" s="104" t="e">
        <f t="shared" si="6"/>
        <v>#DIV/0!</v>
      </c>
      <c r="K76" s="104" t="e">
        <f t="shared" si="6"/>
        <v>#DIV/0!</v>
      </c>
      <c r="L76" s="104" t="e">
        <f t="shared" si="6"/>
        <v>#DIV/0!</v>
      </c>
      <c r="M76" s="104" t="e">
        <f t="shared" si="6"/>
        <v>#DIV/0!</v>
      </c>
      <c r="N76" s="104" t="e">
        <f t="shared" si="6"/>
        <v>#DIV/0!</v>
      </c>
      <c r="O76" s="104" t="e">
        <f>SUM(C76:N76)</f>
        <v>#DIV/0!</v>
      </c>
      <c r="P76"/>
    </row>
    <row r="77" spans="2:17" ht="13.9" customHeight="1" x14ac:dyDescent="0.15">
      <c r="B77"/>
      <c r="C77" s="110"/>
      <c r="D77" s="110"/>
      <c r="E77" s="110"/>
      <c r="F77" s="110"/>
      <c r="G77" s="110"/>
      <c r="H77" s="110"/>
      <c r="I77" s="110"/>
      <c r="J77" s="110"/>
      <c r="K77" s="110"/>
      <c r="L77" s="94"/>
      <c r="M77" s="111"/>
      <c r="N77" s="112"/>
      <c r="O77" s="112"/>
      <c r="P77"/>
    </row>
    <row r="78" spans="2:17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14" t="e">
        <f>ROUNDDOWN(O76/C73,0)</f>
        <v>#DIV/0!</v>
      </c>
      <c r="P78" s="115" t="s">
        <v>119</v>
      </c>
    </row>
    <row r="79" spans="2:17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16" t="s">
        <v>120</v>
      </c>
      <c r="P79"/>
    </row>
    <row r="80" spans="2:17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  <mergeCell ref="C4:J4"/>
    <mergeCell ref="B5:B7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F9CF5-1849-4AA8-A8ED-6E6C9CF844D8}">
  <sheetPr>
    <pageSetUpPr fitToPage="1"/>
  </sheetPr>
  <dimension ref="B1:I78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142</v>
      </c>
    </row>
    <row r="2" spans="2:9" x14ac:dyDescent="0.15">
      <c r="B2" t="s">
        <v>141</v>
      </c>
    </row>
    <row r="4" spans="2:9" x14ac:dyDescent="0.15">
      <c r="B4" t="s">
        <v>140</v>
      </c>
    </row>
    <row r="5" spans="2:9" x14ac:dyDescent="0.15">
      <c r="B5" t="s">
        <v>137</v>
      </c>
      <c r="E5" s="128">
        <v>44.8</v>
      </c>
      <c r="F5" s="126" t="s">
        <v>139</v>
      </c>
      <c r="G5" s="125"/>
      <c r="H5" t="s">
        <v>135</v>
      </c>
    </row>
    <row r="6" spans="2:9" x14ac:dyDescent="0.15">
      <c r="F6" s="123"/>
      <c r="H6" s="124"/>
      <c r="I6" s="123"/>
    </row>
    <row r="7" spans="2:9" x14ac:dyDescent="0.15">
      <c r="B7" t="s">
        <v>143</v>
      </c>
    </row>
    <row r="74" spans="2:9" x14ac:dyDescent="0.15">
      <c r="B74" t="s">
        <v>138</v>
      </c>
    </row>
    <row r="76" spans="2:9" x14ac:dyDescent="0.15">
      <c r="B76" t="s">
        <v>137</v>
      </c>
      <c r="E76" s="127">
        <v>61600</v>
      </c>
      <c r="F76" s="126" t="s">
        <v>136</v>
      </c>
      <c r="G76" t="s">
        <v>135</v>
      </c>
    </row>
    <row r="77" spans="2:9" x14ac:dyDescent="0.15">
      <c r="G77" s="125"/>
      <c r="H77" s="124"/>
      <c r="I77" s="123"/>
    </row>
    <row r="78" spans="2:9" x14ac:dyDescent="0.15">
      <c r="B78" t="s">
        <v>134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5" ma:contentTypeDescription="新しいドキュメントを作成します。" ma:contentTypeScope="" ma:versionID="e98bf87679a6645aced9500416958f09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3e0ba505304d626ec00dbf0dcb9b490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E970A-481F-44A2-9004-7839981B6268}"/>
</file>

<file path=customXml/itemProps2.xml><?xml version="1.0" encoding="utf-8"?>
<ds:datastoreItem xmlns:ds="http://schemas.openxmlformats.org/officeDocument/2006/customXml" ds:itemID="{FBDFD1F3-B93C-4D08-85DF-0F5DC7A0492C}"/>
</file>

<file path=customXml/itemProps3.xml><?xml version="1.0" encoding="utf-8"?>
<ds:datastoreItem xmlns:ds="http://schemas.openxmlformats.org/officeDocument/2006/customXml" ds:itemID="{318A100F-DA97-4047-84D2-BA3039956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温水ボイラーCO2＆負荷 記入例 </vt:lpstr>
      <vt:lpstr>温水ボイラーCO2＆負荷 記入用</vt:lpstr>
      <vt:lpstr>燃料の排出係数(IPCC)</vt:lpstr>
      <vt:lpstr>'温水ボイラーCO2＆負荷 記入用'!Print_Area</vt:lpstr>
      <vt:lpstr>'温水ボイラーCO2＆負荷 記入例 '!Print_Area</vt:lpstr>
      <vt:lpstr>'燃料の排出係数(IPCC)'!Print_Area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2021-04-05T11:36:18Z</dcterms:created>
  <dcterms:modified xsi:type="dcterms:W3CDTF">2021-04-05T11:36:24Z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