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8_{B9BFA679-65F0-4E07-A874-3AA201674628}" xr6:coauthVersionLast="44" xr6:coauthVersionMax="44" xr10:uidLastSave="{00000000-0000-0000-0000-000000000000}"/>
  <bookViews>
    <workbookView xWindow="2430" yWindow="1710" windowWidth="21600" windowHeight="11385" tabRatio="839" firstSheet="1" activeTab="3" xr2:uid="{00000000-000D-0000-FFFF-FFFF00000000}"/>
  </bookViews>
  <sheets>
    <sheet name="【様式5】経費内訳(記入例)" sheetId="38" r:id="rId1"/>
    <sheet name="【様式5】経費内訳" sheetId="46" r:id="rId2"/>
    <sheet name="エコリース【様式5】経費内訳(記入例)" sheetId="47" r:id="rId3"/>
    <sheet name="エコリース【様式5】経費内訳" sheetId="48" r:id="rId4"/>
    <sheet name="積算表①労務費" sheetId="40" r:id="rId5"/>
    <sheet name="労務費単価算出表" sheetId="41" r:id="rId6"/>
    <sheet name="積算表②(旅費)【例1】" sheetId="43" r:id="rId7"/>
    <sheet name="積算表②(旅費)【例2】" sheetId="42" r:id="rId8"/>
    <sheet name="(サンプル)原価管理表" sheetId="44" r:id="rId9"/>
  </sheets>
  <definedNames>
    <definedName name="_xlnm.Print_Area" localSheetId="3">エコリース【様式5】経費内訳!$A$1:$V$53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48" l="1"/>
  <c r="K44" i="47"/>
  <c r="M44" i="46"/>
  <c r="K44" i="46"/>
  <c r="I44" i="46" l="1"/>
  <c r="O44" i="46"/>
  <c r="O45" i="46" s="1"/>
  <c r="M44" i="38"/>
  <c r="M45" i="38" s="1"/>
  <c r="O45" i="38"/>
  <c r="I44" i="47"/>
  <c r="K45" i="47"/>
  <c r="O44" i="47"/>
  <c r="K45" i="48"/>
  <c r="O44" i="48"/>
  <c r="O45" i="48" s="1"/>
  <c r="K45" i="38"/>
  <c r="I45" i="38"/>
  <c r="O44" i="38"/>
  <c r="K44" i="38"/>
  <c r="I44" i="38"/>
  <c r="K45" i="46" l="1"/>
  <c r="M44" i="47"/>
  <c r="M44" i="48"/>
  <c r="M45" i="48" l="1"/>
  <c r="I45" i="48"/>
  <c r="M45" i="46"/>
  <c r="I45" i="46"/>
  <c r="S22" i="47" l="1"/>
  <c r="S21" i="47"/>
  <c r="S23" i="47"/>
  <c r="O14" i="47"/>
  <c r="S14" i="47" s="1"/>
  <c r="K14" i="47"/>
  <c r="S9" i="47"/>
  <c r="O19" i="47"/>
  <c r="M39" i="48"/>
  <c r="M43" i="48" s="1"/>
  <c r="K39" i="48"/>
  <c r="K43" i="48" s="1"/>
  <c r="I39" i="48"/>
  <c r="I43" i="48" s="1"/>
  <c r="I44" i="48" s="1"/>
  <c r="O30" i="48"/>
  <c r="O26" i="48"/>
  <c r="O19" i="48"/>
  <c r="O39" i="48" s="1"/>
  <c r="P49" i="47"/>
  <c r="N49" i="47"/>
  <c r="N48" i="47"/>
  <c r="P48" i="47" s="1"/>
  <c r="M39" i="47"/>
  <c r="M43" i="47" s="1"/>
  <c r="K39" i="47"/>
  <c r="K43" i="47" s="1"/>
  <c r="I39" i="47"/>
  <c r="I43" i="47" s="1"/>
  <c r="O39" i="47"/>
  <c r="O9" i="47"/>
  <c r="O43" i="48" l="1"/>
  <c r="S9" i="48"/>
  <c r="K14" i="48" s="1"/>
  <c r="O14" i="48" s="1"/>
  <c r="S14" i="48" s="1"/>
  <c r="O43" i="47"/>
  <c r="S12" i="41"/>
  <c r="T12" i="41"/>
  <c r="D29" i="41"/>
  <c r="I12" i="41"/>
  <c r="W45" i="48" l="1"/>
  <c r="O19" i="46"/>
  <c r="O26" i="46"/>
  <c r="O30" i="46"/>
  <c r="S21" i="38" l="1"/>
  <c r="M21" i="38"/>
  <c r="M39" i="38" s="1"/>
  <c r="M39" i="46" l="1"/>
  <c r="M43" i="46" s="1"/>
  <c r="K39" i="46"/>
  <c r="K43" i="46" s="1"/>
  <c r="Q32" i="41"/>
  <c r="O39" i="46" l="1"/>
  <c r="S9" i="46" s="1"/>
  <c r="K14" i="46" s="1"/>
  <c r="O14" i="46" s="1"/>
  <c r="S14" i="46" s="1"/>
  <c r="I39" i="46"/>
  <c r="I43" i="46" s="1"/>
  <c r="J56" i="44"/>
  <c r="J57" i="44" s="1"/>
  <c r="G56" i="44"/>
  <c r="G57" i="44" s="1"/>
  <c r="J51" i="44"/>
  <c r="G51" i="44"/>
  <c r="J44" i="44"/>
  <c r="G44" i="44"/>
  <c r="J43" i="44"/>
  <c r="G43" i="44"/>
  <c r="J42" i="44"/>
  <c r="G42" i="44"/>
  <c r="J41" i="44"/>
  <c r="G41" i="44"/>
  <c r="J40" i="44"/>
  <c r="G40" i="44"/>
  <c r="J39" i="44"/>
  <c r="G39" i="44"/>
  <c r="J38" i="44"/>
  <c r="G38" i="44"/>
  <c r="J36" i="44"/>
  <c r="J35" i="44"/>
  <c r="G35" i="44"/>
  <c r="J34" i="44"/>
  <c r="G34" i="44"/>
  <c r="J33" i="44"/>
  <c r="G33" i="44"/>
  <c r="J32" i="44"/>
  <c r="G32" i="44"/>
  <c r="J31" i="44"/>
  <c r="G31" i="44"/>
  <c r="J30" i="44"/>
  <c r="G30" i="44"/>
  <c r="J29" i="44"/>
  <c r="G29" i="44"/>
  <c r="J28" i="44"/>
  <c r="J37" i="44" s="1"/>
  <c r="G28" i="44"/>
  <c r="G37" i="44" s="1"/>
  <c r="J26" i="44"/>
  <c r="J25" i="44"/>
  <c r="G25" i="44"/>
  <c r="J24" i="44"/>
  <c r="G24" i="44"/>
  <c r="J23" i="44"/>
  <c r="G23" i="44"/>
  <c r="J22" i="44"/>
  <c r="G22" i="44"/>
  <c r="J21" i="44"/>
  <c r="G21" i="44"/>
  <c r="J20" i="44"/>
  <c r="G20" i="44"/>
  <c r="J19" i="44"/>
  <c r="G19" i="44"/>
  <c r="J18" i="44"/>
  <c r="G18" i="44"/>
  <c r="J45" i="44" l="1"/>
  <c r="G27" i="44"/>
  <c r="G45" i="44"/>
  <c r="O43" i="46"/>
  <c r="J27" i="44"/>
  <c r="P6" i="40"/>
  <c r="R6" i="40" s="1"/>
  <c r="D19" i="40"/>
  <c r="E19" i="40"/>
  <c r="F19" i="40"/>
  <c r="G19" i="40"/>
  <c r="H19" i="40"/>
  <c r="I19" i="40"/>
  <c r="J19" i="40"/>
  <c r="K19" i="40"/>
  <c r="L19" i="40"/>
  <c r="M19" i="40"/>
  <c r="N19" i="40"/>
  <c r="O19" i="40"/>
  <c r="P15" i="40"/>
  <c r="R15" i="40" s="1"/>
  <c r="S13" i="41"/>
  <c r="S14" i="41"/>
  <c r="S16" i="41"/>
  <c r="S17" i="41"/>
  <c r="S18" i="41"/>
  <c r="S19" i="41"/>
  <c r="S20" i="41"/>
  <c r="S21" i="41"/>
  <c r="S23" i="41"/>
  <c r="S24" i="41"/>
  <c r="S25" i="41"/>
  <c r="S15" i="41"/>
  <c r="S22" i="41"/>
  <c r="N48" i="38"/>
  <c r="P48" i="38" s="1"/>
  <c r="S28" i="38"/>
  <c r="S32" i="38"/>
  <c r="O26" i="38"/>
  <c r="S24" i="38"/>
  <c r="S23" i="38"/>
  <c r="M43" i="38"/>
  <c r="K21" i="38"/>
  <c r="K39" i="38" s="1"/>
  <c r="I21" i="38"/>
  <c r="O19" i="38" l="1"/>
  <c r="I39" i="38"/>
  <c r="K43" i="38"/>
  <c r="I15" i="41"/>
  <c r="I13" i="41"/>
  <c r="I14" i="41"/>
  <c r="I16" i="41"/>
  <c r="I17" i="41"/>
  <c r="I43" i="38" l="1"/>
  <c r="T17" i="41"/>
  <c r="T13" i="41"/>
  <c r="T14" i="41"/>
  <c r="T16" i="41"/>
  <c r="D26" i="41"/>
  <c r="D33" i="41" s="1"/>
  <c r="B11" i="43"/>
  <c r="B9" i="43"/>
  <c r="B12" i="43" l="1"/>
  <c r="R29" i="42" l="1"/>
  <c r="R30" i="42"/>
  <c r="R31" i="42"/>
  <c r="R32" i="42"/>
  <c r="R33" i="42"/>
  <c r="R34" i="42"/>
  <c r="R28" i="42"/>
  <c r="V25" i="42"/>
  <c r="V26" i="42"/>
  <c r="V27" i="42"/>
  <c r="V28" i="42"/>
  <c r="V29" i="42"/>
  <c r="V30" i="42"/>
  <c r="V31" i="42"/>
  <c r="V32" i="42"/>
  <c r="V33" i="42"/>
  <c r="V34" i="42"/>
  <c r="V24" i="42"/>
  <c r="V17" i="42"/>
  <c r="V16" i="42"/>
  <c r="V8" i="42"/>
  <c r="V9" i="42"/>
  <c r="V7" i="42"/>
  <c r="T17" i="42"/>
  <c r="T16" i="42"/>
  <c r="T9" i="42"/>
  <c r="T8" i="42"/>
  <c r="T7" i="42"/>
  <c r="T34" i="42"/>
  <c r="T33" i="42"/>
  <c r="T32" i="42"/>
  <c r="T31" i="42"/>
  <c r="T30" i="42"/>
  <c r="T29" i="42"/>
  <c r="T28" i="42"/>
  <c r="T27" i="42"/>
  <c r="T26" i="42"/>
  <c r="T25" i="42"/>
  <c r="T24" i="42"/>
  <c r="J24" i="42" s="1"/>
  <c r="J7" i="42" l="1"/>
  <c r="J34" i="42"/>
  <c r="Q34" i="42"/>
  <c r="M34" i="42"/>
  <c r="I34" i="42"/>
  <c r="J33" i="42"/>
  <c r="Q33" i="42"/>
  <c r="M33" i="42"/>
  <c r="I33" i="42"/>
  <c r="J32" i="42"/>
  <c r="Q32" i="42"/>
  <c r="M32" i="42"/>
  <c r="I32" i="42"/>
  <c r="J31" i="42"/>
  <c r="Q31" i="42"/>
  <c r="M31" i="42"/>
  <c r="I31" i="42"/>
  <c r="J30" i="42"/>
  <c r="Q30" i="42"/>
  <c r="M30" i="42"/>
  <c r="I30" i="42"/>
  <c r="J29" i="42"/>
  <c r="Q29" i="42"/>
  <c r="M29" i="42"/>
  <c r="I29" i="42"/>
  <c r="J28" i="42"/>
  <c r="Q28" i="42"/>
  <c r="M28" i="42"/>
  <c r="I28" i="42"/>
  <c r="J27" i="42"/>
  <c r="Q27" i="42"/>
  <c r="M27" i="42"/>
  <c r="I27" i="42"/>
  <c r="J26" i="42"/>
  <c r="Q26" i="42"/>
  <c r="M26" i="42"/>
  <c r="I26" i="42"/>
  <c r="J25" i="42"/>
  <c r="Q25" i="42"/>
  <c r="M25" i="42"/>
  <c r="I25" i="42"/>
  <c r="Q24" i="42"/>
  <c r="M24" i="42"/>
  <c r="I24" i="42"/>
  <c r="H24" i="42" s="1"/>
  <c r="Q17" i="42"/>
  <c r="M17" i="42"/>
  <c r="J17" i="42"/>
  <c r="Q16" i="42"/>
  <c r="M16" i="42"/>
  <c r="J16" i="42"/>
  <c r="Q9" i="42"/>
  <c r="M9" i="42"/>
  <c r="J9" i="42"/>
  <c r="Q8" i="42"/>
  <c r="M8" i="42"/>
  <c r="J8" i="42"/>
  <c r="Q7" i="42"/>
  <c r="M7" i="42"/>
  <c r="R26" i="41"/>
  <c r="Q26" i="41"/>
  <c r="L26" i="41"/>
  <c r="O26" i="41"/>
  <c r="N26" i="41"/>
  <c r="K26" i="41"/>
  <c r="H26" i="41"/>
  <c r="G26" i="41"/>
  <c r="F26" i="41"/>
  <c r="E26" i="41"/>
  <c r="I22" i="41"/>
  <c r="T15" i="41"/>
  <c r="I25" i="41"/>
  <c r="I24" i="41"/>
  <c r="I23" i="41"/>
  <c r="I21" i="41"/>
  <c r="I20" i="41"/>
  <c r="I19" i="41"/>
  <c r="I18" i="41"/>
  <c r="O28" i="40"/>
  <c r="N28" i="40"/>
  <c r="M28" i="40"/>
  <c r="L28" i="40"/>
  <c r="K28" i="40"/>
  <c r="J28" i="40"/>
  <c r="I28" i="40"/>
  <c r="H28" i="40"/>
  <c r="G28" i="40"/>
  <c r="F28" i="40"/>
  <c r="E28" i="40"/>
  <c r="D28" i="40"/>
  <c r="P27" i="40"/>
  <c r="R27" i="40" s="1"/>
  <c r="P26" i="40"/>
  <c r="R26" i="40" s="1"/>
  <c r="P25" i="40"/>
  <c r="R25" i="40" s="1"/>
  <c r="P24" i="40"/>
  <c r="P18" i="40"/>
  <c r="R18" i="40" s="1"/>
  <c r="P17" i="40"/>
  <c r="R17" i="40" s="1"/>
  <c r="P16" i="40"/>
  <c r="R16" i="40" s="1"/>
  <c r="O10" i="40"/>
  <c r="N10" i="40"/>
  <c r="M10" i="40"/>
  <c r="L10" i="40"/>
  <c r="K10" i="40"/>
  <c r="J10" i="40"/>
  <c r="I10" i="40"/>
  <c r="P9" i="40"/>
  <c r="R9" i="40" s="1"/>
  <c r="P8" i="40"/>
  <c r="R8" i="40" s="1"/>
  <c r="P7" i="40"/>
  <c r="R7" i="40" s="1"/>
  <c r="I8" i="42" l="1"/>
  <c r="P28" i="40"/>
  <c r="R24" i="40"/>
  <c r="H25" i="42"/>
  <c r="H26" i="42"/>
  <c r="H27" i="42"/>
  <c r="P19" i="40"/>
  <c r="P10" i="40"/>
  <c r="T22" i="41"/>
  <c r="R10" i="40"/>
  <c r="I9" i="42"/>
  <c r="I7" i="42"/>
  <c r="H7" i="42" s="1"/>
  <c r="T20" i="41"/>
  <c r="I16" i="42"/>
  <c r="H16" i="42" s="1"/>
  <c r="H28" i="42"/>
  <c r="H29" i="42"/>
  <c r="H30" i="42"/>
  <c r="H31" i="42"/>
  <c r="H32" i="42"/>
  <c r="H33" i="42"/>
  <c r="H34" i="42"/>
  <c r="S26" i="41"/>
  <c r="T18" i="41"/>
  <c r="T23" i="41"/>
  <c r="T25" i="41"/>
  <c r="T21" i="41"/>
  <c r="T19" i="41"/>
  <c r="T24" i="41"/>
  <c r="H8" i="42"/>
  <c r="H9" i="42"/>
  <c r="I17" i="42"/>
  <c r="H17" i="42" s="1"/>
  <c r="I26" i="41"/>
  <c r="R28" i="40"/>
  <c r="R19" i="40"/>
  <c r="H35" i="42" l="1"/>
  <c r="H18" i="42"/>
  <c r="R31" i="40"/>
  <c r="T26" i="41"/>
  <c r="D28" i="41" s="1"/>
  <c r="D30" i="41" s="1"/>
  <c r="H10" i="42"/>
  <c r="P35" i="41" l="1"/>
  <c r="N49" i="38"/>
  <c r="P49" i="38" s="1"/>
  <c r="O30" i="38"/>
  <c r="O39" i="38" s="1"/>
  <c r="O9" i="38"/>
  <c r="O43" i="38" l="1"/>
  <c r="S9" i="38"/>
  <c r="K14" i="38" s="1"/>
  <c r="O14" i="38" s="1"/>
  <c r="S14" i="38" s="1"/>
  <c r="W45" i="38" l="1"/>
  <c r="W45" i="46" l="1"/>
  <c r="O45" i="47"/>
  <c r="W45" i="47" s="1"/>
  <c r="I45" i="47" l="1"/>
  <c r="M45"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 authorId="0" shapeId="0" xr:uid="{00000000-0006-0000-0000-000001000000}">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10" authorId="0" shapeId="0" xr:uid="{00000000-0006-0000-0000-000002000000}">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 ref="M45" authorId="0" shapeId="0" xr:uid="{3A9B7D9D-1E8E-4C8B-85A8-DCAADA6E4D16}">
      <text>
        <r>
          <rPr>
            <sz val="11"/>
            <color indexed="81"/>
            <rFont val="MS P ゴシック"/>
            <family val="3"/>
            <charset val="128"/>
          </rPr>
          <t>・合計は「年度別補助基本額×補助率」の千円未満を切捨てた額とする。
・各年度(最終年度を除く)は「年度別補助基本額×補助率」とする。
・最終年度は「合計－各年度の足算」とする。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 authorId="0" shapeId="0" xr:uid="{00000000-0006-0000-0100-000001000000}">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10" authorId="0" shapeId="0" xr:uid="{F31E5B3F-F677-4E0A-B11C-6F640F98E754}">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 ref="M45" authorId="0" shapeId="0" xr:uid="{3C4DDC7C-A112-445D-9F45-5A714CF6CD98}">
      <text>
        <r>
          <rPr>
            <sz val="11"/>
            <color indexed="81"/>
            <rFont val="MS P ゴシック"/>
            <family val="3"/>
            <charset val="128"/>
          </rPr>
          <t>・合計は「年度別補助基本額×補助率」の千円未満を切捨てた額とする。
・各年度(最終年度を除く)は「年度別補助基本額×補助率」とする。
・最終年度は「合計－各年度の足算」とする。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 authorId="0" shapeId="0" xr:uid="{2722FC0B-FBBA-4AE9-931C-3ED4A65FF4F0}">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10" authorId="0" shapeId="0" xr:uid="{65304230-0500-4679-B1FD-0861FCE53FCF}">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 ref="M45" authorId="0" shapeId="0" xr:uid="{501E878C-10EB-4694-9401-175AECA7ABBF}">
      <text>
        <r>
          <rPr>
            <sz val="11"/>
            <color indexed="81"/>
            <rFont val="MS P ゴシック"/>
            <family val="3"/>
            <charset val="128"/>
          </rPr>
          <t>・合計は「年度別補助基本額×補助率」の千円未満を切捨てた額とする。
・各年度(最終年度を除く)は「年度別補助基本額×補助率」とする。
・最終年度は「合計－各年度の足算」とする。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 authorId="0" shapeId="0" xr:uid="{AAEB2887-E667-4359-B1CE-0C2282EED284}">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10" authorId="0" shapeId="0" xr:uid="{96608B2E-4A02-4DC5-890E-3909D8CA4CFC}">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 ref="M45" authorId="0" shapeId="0" xr:uid="{90976959-28C6-4939-8C3E-5A030C4B340D}">
      <text>
        <r>
          <rPr>
            <sz val="11"/>
            <color indexed="81"/>
            <rFont val="MS P ゴシック"/>
            <family val="3"/>
            <charset val="128"/>
          </rPr>
          <t>・合計は「年度別補助基本額×補助率」の千円未満を切捨てた額とする。
・各年度(最終年度を除く)は「年度別補助基本額×補助率」とする。
・最終年度は「合計－各年度の足算」とする。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00000000-0006-0000-0500-000001000000}">
      <text>
        <r>
          <rPr>
            <sz val="12"/>
            <color indexed="81"/>
            <rFont val="ＭＳ Ｐゴシック"/>
            <family val="3"/>
            <charset val="128"/>
          </rPr>
          <t>項目は追加してください。</t>
        </r>
      </text>
    </comment>
  </commentList>
</comments>
</file>

<file path=xl/sharedStrings.xml><?xml version="1.0" encoding="utf-8"?>
<sst xmlns="http://schemas.openxmlformats.org/spreadsheetml/2006/main" count="799" uniqueCount="330">
  <si>
    <t>合計</t>
    <rPh sb="0" eb="2">
      <t>ゴウケイ</t>
    </rPh>
    <phoneticPr fontId="3"/>
  </si>
  <si>
    <t>積算内訳</t>
    <rPh sb="0" eb="2">
      <t>セキサン</t>
    </rPh>
    <rPh sb="2" eb="4">
      <t>ウチワケ</t>
    </rPh>
    <phoneticPr fontId="3"/>
  </si>
  <si>
    <t>　 支出予定額</t>
    <phoneticPr fontId="3"/>
  </si>
  <si>
    <t>円</t>
    <rPh sb="0" eb="1">
      <t>エン</t>
    </rPh>
    <phoneticPr fontId="3"/>
  </si>
  <si>
    <t>注1</t>
    <rPh sb="0" eb="1">
      <t>チュウ</t>
    </rPh>
    <phoneticPr fontId="3"/>
  </si>
  <si>
    <t>注2</t>
    <rPh sb="0" eb="1">
      <t>チュウ</t>
    </rPh>
    <phoneticPr fontId="3"/>
  </si>
  <si>
    <t>本内訳に、見積書又は計算書等を添付する。</t>
    <rPh sb="0" eb="1">
      <t>ホン</t>
    </rPh>
    <rPh sb="1" eb="3">
      <t>ウチワケ</t>
    </rPh>
    <rPh sb="5" eb="7">
      <t>ミツ</t>
    </rPh>
    <rPh sb="7" eb="8">
      <t>ショ</t>
    </rPh>
    <rPh sb="8" eb="9">
      <t>マタ</t>
    </rPh>
    <rPh sb="10" eb="13">
      <t>ケイサンショ</t>
    </rPh>
    <rPh sb="13" eb="14">
      <t>トウ</t>
    </rPh>
    <rPh sb="15" eb="17">
      <t>テンプ</t>
    </rPh>
    <phoneticPr fontId="3"/>
  </si>
  <si>
    <t>　　　　　　　　所要経費</t>
    <phoneticPr fontId="3"/>
  </si>
  <si>
    <t>(1)総事業費</t>
  </si>
  <si>
    <t>(3)差引額</t>
  </si>
  <si>
    <t>　 収入</t>
    <phoneticPr fontId="3"/>
  </si>
  <si>
    <t>(1)－(2)</t>
    <phoneticPr fontId="3"/>
  </si>
  <si>
    <t>(5)基準額</t>
    <rPh sb="3" eb="5">
      <t>キジュン</t>
    </rPh>
    <rPh sb="5" eb="6">
      <t>ガク</t>
    </rPh>
    <phoneticPr fontId="3"/>
  </si>
  <si>
    <t>(6)選定額</t>
    <phoneticPr fontId="3"/>
  </si>
  <si>
    <t>(4)と(5)を比較して少ない方の額</t>
    <phoneticPr fontId="3"/>
  </si>
  <si>
    <t>(3)と(6)を比較して少ない方の額</t>
    <phoneticPr fontId="3"/>
  </si>
  <si>
    <t xml:space="preserve">  補助対象経費支出予定額内訳</t>
    <rPh sb="8" eb="10">
      <t>シシュツ</t>
    </rPh>
    <rPh sb="10" eb="12">
      <t>ヨテイ</t>
    </rPh>
    <rPh sb="12" eb="13">
      <t>ガク</t>
    </rPh>
    <phoneticPr fontId="3"/>
  </si>
  <si>
    <t>経費区分・費目</t>
    <phoneticPr fontId="3"/>
  </si>
  <si>
    <t>金額（円）</t>
    <rPh sb="3" eb="4">
      <t>エン</t>
    </rPh>
    <phoneticPr fontId="3"/>
  </si>
  <si>
    <t>1年目</t>
    <rPh sb="1" eb="3">
      <t>ネンメ</t>
    </rPh>
    <phoneticPr fontId="3"/>
  </si>
  <si>
    <t>２年目</t>
    <rPh sb="1" eb="3">
      <t>ネンメ</t>
    </rPh>
    <phoneticPr fontId="3"/>
  </si>
  <si>
    <t>３年目</t>
    <rPh sb="1" eb="3">
      <t>ネンメ</t>
    </rPh>
    <phoneticPr fontId="3"/>
  </si>
  <si>
    <t>元通貨</t>
    <rPh sb="0" eb="1">
      <t>モト</t>
    </rPh>
    <rPh sb="1" eb="3">
      <t>ツウカ</t>
    </rPh>
    <phoneticPr fontId="3"/>
  </si>
  <si>
    <t>参照資料</t>
    <rPh sb="0" eb="2">
      <t>サンショウ</t>
    </rPh>
    <rPh sb="2" eb="4">
      <t>シリョウ</t>
    </rPh>
    <phoneticPr fontId="3"/>
  </si>
  <si>
    <t>設置工事費</t>
    <rPh sb="0" eb="2">
      <t>セッチ</t>
    </rPh>
    <rPh sb="2" eb="5">
      <t>コウジヒ</t>
    </rPh>
    <phoneticPr fontId="3"/>
  </si>
  <si>
    <t>旅費</t>
    <rPh sb="0" eb="2">
      <t>リョヒ</t>
    </rPh>
    <phoneticPr fontId="3"/>
  </si>
  <si>
    <t>冷凍機</t>
    <rPh sb="0" eb="3">
      <t>レイトウキ</t>
    </rPh>
    <phoneticPr fontId="3"/>
  </si>
  <si>
    <t>冷却塔</t>
    <rPh sb="0" eb="3">
      <t>レイキャクトウ</t>
    </rPh>
    <phoneticPr fontId="3"/>
  </si>
  <si>
    <t>○月○日ＴＴＳ 1$＝</t>
    <phoneticPr fontId="3"/>
  </si>
  <si>
    <t xml:space="preserve">  購入予定の主な財産の内訳(一品、一組又は一式の価格が５０万円以上のもの)</t>
    <rPh sb="4" eb="6">
      <t>ヨテイ</t>
    </rPh>
    <rPh sb="15" eb="17">
      <t>イッピン</t>
    </rPh>
    <rPh sb="18" eb="19">
      <t>ヒト</t>
    </rPh>
    <rPh sb="19" eb="20">
      <t>クミ</t>
    </rPh>
    <rPh sb="20" eb="21">
      <t>マタ</t>
    </rPh>
    <rPh sb="22" eb="24">
      <t>イッシキ</t>
    </rPh>
    <phoneticPr fontId="3"/>
  </si>
  <si>
    <t>名　　　　称</t>
    <phoneticPr fontId="3"/>
  </si>
  <si>
    <t>仕　　様</t>
    <phoneticPr fontId="3"/>
  </si>
  <si>
    <t>数量</t>
  </si>
  <si>
    <t>単　価</t>
    <phoneticPr fontId="3"/>
  </si>
  <si>
    <t>金　　額</t>
    <phoneticPr fontId="3"/>
  </si>
  <si>
    <t>購入予定時期</t>
  </si>
  <si>
    <t>**********</t>
    <phoneticPr fontId="3"/>
  </si>
  <si>
    <t>***********</t>
    <phoneticPr fontId="3"/>
  </si>
  <si>
    <t>（千円未満切捨て）</t>
    <rPh sb="1" eb="3">
      <t>センエン</t>
    </rPh>
    <rPh sb="3" eb="5">
      <t>ミマン</t>
    </rPh>
    <rPh sb="5" eb="6">
      <t>キ</t>
    </rPh>
    <rPh sb="6" eb="7">
      <t>ス</t>
    </rPh>
    <phoneticPr fontId="3"/>
  </si>
  <si>
    <t>(8)補助金所要額は、(7)補助基本額に補助率を乗じて千円未満の端数を切り捨てた額とする。</t>
    <rPh sb="3" eb="6">
      <t>ホジョキン</t>
    </rPh>
    <rPh sb="6" eb="8">
      <t>ショヨウ</t>
    </rPh>
    <rPh sb="8" eb="9">
      <t>ガク</t>
    </rPh>
    <rPh sb="14" eb="16">
      <t>ホジョ</t>
    </rPh>
    <rPh sb="16" eb="18">
      <t>キホン</t>
    </rPh>
    <rPh sb="18" eb="19">
      <t>ガク</t>
    </rPh>
    <rPh sb="20" eb="23">
      <t>ホジョリツ</t>
    </rPh>
    <rPh sb="24" eb="25">
      <t>ジョウ</t>
    </rPh>
    <rPh sb="27" eb="29">
      <t>センエン</t>
    </rPh>
    <rPh sb="29" eb="31">
      <t>ミマン</t>
    </rPh>
    <rPh sb="32" eb="34">
      <t>ハスウ</t>
    </rPh>
    <rPh sb="35" eb="36">
      <t>キ</t>
    </rPh>
    <rPh sb="37" eb="38">
      <t>ス</t>
    </rPh>
    <rPh sb="40" eb="41">
      <t>ガク</t>
    </rPh>
    <phoneticPr fontId="3"/>
  </si>
  <si>
    <t>(7)補助基本額</t>
    <phoneticPr fontId="3"/>
  </si>
  <si>
    <t>消費税控除対象のため税抜き</t>
    <phoneticPr fontId="3"/>
  </si>
  <si>
    <t>備考</t>
    <rPh sb="0" eb="2">
      <t>ビコウ</t>
    </rPh>
    <phoneticPr fontId="3"/>
  </si>
  <si>
    <t>注3　　</t>
    <phoneticPr fontId="3"/>
  </si>
  <si>
    <t>円</t>
    <phoneticPr fontId="3"/>
  </si>
  <si>
    <t>適用レート</t>
    <rPh sb="0" eb="2">
      <t>テキヨウ</t>
    </rPh>
    <phoneticPr fontId="3"/>
  </si>
  <si>
    <t xml:space="preserve"> </t>
    <phoneticPr fontId="3"/>
  </si>
  <si>
    <t>工事費</t>
    <phoneticPr fontId="3"/>
  </si>
  <si>
    <t>本工事費</t>
    <phoneticPr fontId="3"/>
  </si>
  <si>
    <t xml:space="preserve">   </t>
    <phoneticPr fontId="3"/>
  </si>
  <si>
    <t>設備費</t>
    <phoneticPr fontId="3"/>
  </si>
  <si>
    <t>氏名</t>
    <rPh sb="0" eb="2">
      <t>シメイ</t>
    </rPh>
    <phoneticPr fontId="3"/>
  </si>
  <si>
    <t>役割</t>
    <rPh sb="0" eb="2">
      <t>ヤクワリ</t>
    </rPh>
    <phoneticPr fontId="3"/>
  </si>
  <si>
    <t>4月</t>
  </si>
  <si>
    <t>5月</t>
  </si>
  <si>
    <t>6月</t>
  </si>
  <si>
    <t>7月</t>
  </si>
  <si>
    <t>8月</t>
  </si>
  <si>
    <t>9月</t>
  </si>
  <si>
    <t>10月</t>
  </si>
  <si>
    <t>11月</t>
  </si>
  <si>
    <t>12月</t>
  </si>
  <si>
    <t>1月</t>
  </si>
  <si>
    <t>2月</t>
  </si>
  <si>
    <t>3月</t>
  </si>
  <si>
    <t>時間合計</t>
    <rPh sb="0" eb="2">
      <t>ジカン</t>
    </rPh>
    <rPh sb="2" eb="4">
      <t>ゴウケイ</t>
    </rPh>
    <phoneticPr fontId="3"/>
  </si>
  <si>
    <t>労務費単価
（円/時間）</t>
    <rPh sb="0" eb="3">
      <t>ロウムヒ</t>
    </rPh>
    <rPh sb="3" eb="5">
      <t>タンカ</t>
    </rPh>
    <rPh sb="7" eb="8">
      <t>エン</t>
    </rPh>
    <rPh sb="9" eb="11">
      <t>ジカン</t>
    </rPh>
    <phoneticPr fontId="3"/>
  </si>
  <si>
    <t>金額（円）</t>
    <rPh sb="0" eb="2">
      <t>キンガク</t>
    </rPh>
    <phoneticPr fontId="3"/>
  </si>
  <si>
    <t>Ａ</t>
    <phoneticPr fontId="3"/>
  </si>
  <si>
    <t>プロジェクト管理</t>
    <rPh sb="6" eb="8">
      <t>カンリ</t>
    </rPh>
    <phoneticPr fontId="3"/>
  </si>
  <si>
    <t>Ｂ</t>
    <phoneticPr fontId="3"/>
  </si>
  <si>
    <t>現場技術指導</t>
    <rPh sb="0" eb="2">
      <t>ゲンバ</t>
    </rPh>
    <rPh sb="2" eb="4">
      <t>ギジュツ</t>
    </rPh>
    <rPh sb="4" eb="6">
      <t>シドウ</t>
    </rPh>
    <phoneticPr fontId="3"/>
  </si>
  <si>
    <t>Ｃ</t>
    <phoneticPr fontId="3"/>
  </si>
  <si>
    <t>Ｄ</t>
    <phoneticPr fontId="3"/>
  </si>
  <si>
    <t>経理・契約事務</t>
    <rPh sb="0" eb="2">
      <t>ケイリ</t>
    </rPh>
    <rPh sb="3" eb="5">
      <t>ケイヤク</t>
    </rPh>
    <rPh sb="5" eb="7">
      <t>ジム</t>
    </rPh>
    <phoneticPr fontId="3"/>
  </si>
  <si>
    <t>合計（時間）</t>
    <rPh sb="3" eb="5">
      <t>ジカン</t>
    </rPh>
    <phoneticPr fontId="3"/>
  </si>
  <si>
    <t>Ａ</t>
    <phoneticPr fontId="3"/>
  </si>
  <si>
    <t>Ｃ</t>
    <phoneticPr fontId="3"/>
  </si>
  <si>
    <t>Ｂ</t>
    <phoneticPr fontId="3"/>
  </si>
  <si>
    <t>Ｃ</t>
    <phoneticPr fontId="3"/>
  </si>
  <si>
    <t>Ｄ</t>
    <phoneticPr fontId="3"/>
  </si>
  <si>
    <t>事業名：</t>
    <phoneticPr fontId="3"/>
  </si>
  <si>
    <t>作成日</t>
    <rPh sb="0" eb="3">
      <t>サクセイビ</t>
    </rPh>
    <phoneticPr fontId="3"/>
  </si>
  <si>
    <t>事業者名：</t>
    <rPh sb="2" eb="3">
      <t>シャ</t>
    </rPh>
    <rPh sb="3" eb="4">
      <t>メイ</t>
    </rPh>
    <phoneticPr fontId="3"/>
  </si>
  <si>
    <r>
      <rPr>
        <sz val="12"/>
        <rFont val="ＭＳ Ｐゴシック"/>
        <family val="3"/>
        <charset val="128"/>
      </rPr>
      <t>労務管理責任者</t>
    </r>
    <rPh sb="0" eb="2">
      <t>ロウム</t>
    </rPh>
    <rPh sb="2" eb="4">
      <t>カンリ</t>
    </rPh>
    <rPh sb="4" eb="6">
      <t>セキニン</t>
    </rPh>
    <rPh sb="6" eb="7">
      <t>シャ</t>
    </rPh>
    <phoneticPr fontId="3"/>
  </si>
  <si>
    <r>
      <rPr>
        <sz val="12"/>
        <rFont val="ＭＳ Ｐゴシック"/>
        <family val="3"/>
        <charset val="128"/>
      </rPr>
      <t>所属</t>
    </r>
    <rPh sb="0" eb="2">
      <t>ショゾク</t>
    </rPh>
    <phoneticPr fontId="3"/>
  </si>
  <si>
    <t>従事者氏名：</t>
    <phoneticPr fontId="3"/>
  </si>
  <si>
    <t>Ｂ</t>
    <phoneticPr fontId="3"/>
  </si>
  <si>
    <r>
      <rPr>
        <sz val="12"/>
        <rFont val="ＭＳ Ｐゴシック"/>
        <family val="3"/>
        <charset val="128"/>
      </rPr>
      <t>氏名</t>
    </r>
    <rPh sb="0" eb="1">
      <t>シ</t>
    </rPh>
    <rPh sb="1" eb="2">
      <t>メイ</t>
    </rPh>
    <phoneticPr fontId="3"/>
  </si>
  <si>
    <r>
      <rPr>
        <sz val="12"/>
        <rFont val="ＭＳ Ｐゴシック"/>
        <family val="3"/>
        <charset val="128"/>
      </rPr>
      <t>印</t>
    </r>
    <rPh sb="0" eb="1">
      <t>イン</t>
    </rPh>
    <phoneticPr fontId="3"/>
  </si>
  <si>
    <t>月</t>
  </si>
  <si>
    <t>所定勤務
日数</t>
    <rPh sb="0" eb="2">
      <t>ショテイ</t>
    </rPh>
    <rPh sb="2" eb="4">
      <t>キンム</t>
    </rPh>
    <rPh sb="5" eb="7">
      <t>ニッスウ</t>
    </rPh>
    <phoneticPr fontId="3"/>
  </si>
  <si>
    <t>基本給</t>
    <rPh sb="0" eb="3">
      <t>キホンキュウ</t>
    </rPh>
    <phoneticPr fontId="3"/>
  </si>
  <si>
    <t>諸手当</t>
    <rPh sb="0" eb="3">
      <t>ショテアテ</t>
    </rPh>
    <phoneticPr fontId="3"/>
  </si>
  <si>
    <t>基本給
+
諸手当</t>
    <rPh sb="0" eb="3">
      <t>キホンキュウ</t>
    </rPh>
    <rPh sb="6" eb="9">
      <t>ショテアテ</t>
    </rPh>
    <phoneticPr fontId="3"/>
  </si>
  <si>
    <t>社会保険料事業主負担分</t>
    <rPh sb="0" eb="2">
      <t>シャカイ</t>
    </rPh>
    <rPh sb="2" eb="5">
      <t>ホケンリョウ</t>
    </rPh>
    <rPh sb="5" eb="8">
      <t>ジギョウヌシ</t>
    </rPh>
    <rPh sb="8" eb="10">
      <t>フタン</t>
    </rPh>
    <rPh sb="10" eb="11">
      <t>ブン</t>
    </rPh>
    <phoneticPr fontId="3"/>
  </si>
  <si>
    <t>労働保険事業主負担分</t>
    <rPh sb="0" eb="2">
      <t>ロウドウ</t>
    </rPh>
    <rPh sb="2" eb="4">
      <t>ホケン</t>
    </rPh>
    <rPh sb="4" eb="6">
      <t>ジギョウ</t>
    </rPh>
    <rPh sb="6" eb="7">
      <t>ヌシ</t>
    </rPh>
    <rPh sb="7" eb="9">
      <t>フタン</t>
    </rPh>
    <rPh sb="9" eb="10">
      <t>ブン</t>
    </rPh>
    <phoneticPr fontId="3"/>
  </si>
  <si>
    <t>社会保険料
事業主負担分
+
労働保険
事業主負担分</t>
    <rPh sb="0" eb="2">
      <t>シャカイ</t>
    </rPh>
    <rPh sb="2" eb="5">
      <t>ホケンリョウ</t>
    </rPh>
    <rPh sb="6" eb="9">
      <t>ジギョウヌシ</t>
    </rPh>
    <rPh sb="9" eb="12">
      <t>フタンブン</t>
    </rPh>
    <rPh sb="15" eb="17">
      <t>ロウドウ</t>
    </rPh>
    <rPh sb="17" eb="19">
      <t>ホケン</t>
    </rPh>
    <rPh sb="20" eb="22">
      <t>ジギョウ</t>
    </rPh>
    <rPh sb="22" eb="23">
      <t>ヌシ</t>
    </rPh>
    <rPh sb="23" eb="26">
      <t>フタンブン</t>
    </rPh>
    <phoneticPr fontId="3"/>
  </si>
  <si>
    <t>総額</t>
    <rPh sb="0" eb="1">
      <t>ソウ</t>
    </rPh>
    <rPh sb="1" eb="2">
      <t>ガク</t>
    </rPh>
    <phoneticPr fontId="3"/>
  </si>
  <si>
    <t>管理職
手当</t>
    <rPh sb="0" eb="2">
      <t>カンリ</t>
    </rPh>
    <rPh sb="2" eb="3">
      <t>ショク</t>
    </rPh>
    <rPh sb="4" eb="6">
      <t>テア</t>
    </rPh>
    <phoneticPr fontId="3"/>
  </si>
  <si>
    <t>地域手当</t>
    <rPh sb="0" eb="2">
      <t>チイキ</t>
    </rPh>
    <rPh sb="2" eb="4">
      <t>テア</t>
    </rPh>
    <phoneticPr fontId="3"/>
  </si>
  <si>
    <t>通勤手当</t>
    <rPh sb="0" eb="2">
      <t>ツウキン</t>
    </rPh>
    <rPh sb="2" eb="4">
      <t>テア</t>
    </rPh>
    <phoneticPr fontId="3"/>
  </si>
  <si>
    <t>計</t>
    <rPh sb="0" eb="1">
      <t>ケイ</t>
    </rPh>
    <phoneticPr fontId="3"/>
  </si>
  <si>
    <t>人件費総額-通勤手当</t>
    <rPh sb="0" eb="3">
      <t>ジンケンヒ</t>
    </rPh>
    <rPh sb="3" eb="4">
      <t>ソウ</t>
    </rPh>
    <rPh sb="4" eb="5">
      <t>ガク</t>
    </rPh>
    <rPh sb="6" eb="8">
      <t>ツウキン</t>
    </rPh>
    <rPh sb="8" eb="10">
      <t>テアテ</t>
    </rPh>
    <phoneticPr fontId="3"/>
  </si>
  <si>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3"/>
  </si>
  <si>
    <t>所定労働時間（日）</t>
    <rPh sb="7" eb="8">
      <t>ニチ</t>
    </rPh>
    <phoneticPr fontId="3"/>
  </si>
  <si>
    <t>時間</t>
    <rPh sb="0" eb="2">
      <t>ジカン</t>
    </rPh>
    <phoneticPr fontId="3"/>
  </si>
  <si>
    <t>年間総額</t>
    <rPh sb="0" eb="2">
      <t>ネンカン</t>
    </rPh>
    <rPh sb="2" eb="4">
      <t>ソウガク</t>
    </rPh>
    <phoneticPr fontId="3"/>
  </si>
  <si>
    <t>年間理論総労働時間</t>
    <phoneticPr fontId="3"/>
  </si>
  <si>
    <t>時間内時間単価</t>
    <rPh sb="3" eb="5">
      <t>ジカン</t>
    </rPh>
    <rPh sb="5" eb="7">
      <t>タンカ</t>
    </rPh>
    <phoneticPr fontId="3"/>
  </si>
  <si>
    <t>（年度間給与等支払額（時間外を除く）　÷　企業カレンダー上の年度間理論就業時間）</t>
    <phoneticPr fontId="3"/>
  </si>
  <si>
    <t>時間外時間単価</t>
    <rPh sb="0" eb="3">
      <t>ジカンガイ</t>
    </rPh>
    <rPh sb="3" eb="5">
      <t>ジカン</t>
    </rPh>
    <rPh sb="5" eb="7">
      <t>タンカ</t>
    </rPh>
    <phoneticPr fontId="3"/>
  </si>
  <si>
    <t>出張時期</t>
    <rPh sb="0" eb="2">
      <t>シュッチョウ</t>
    </rPh>
    <rPh sb="2" eb="4">
      <t>ジキ</t>
    </rPh>
    <phoneticPr fontId="3"/>
  </si>
  <si>
    <t>出張
日数</t>
    <rPh sb="0" eb="2">
      <t>シュッチョウ</t>
    </rPh>
    <rPh sb="3" eb="5">
      <t>ニッスウ</t>
    </rPh>
    <phoneticPr fontId="3"/>
  </si>
  <si>
    <t>出張者氏名</t>
    <rPh sb="0" eb="2">
      <t>シュッチョウ</t>
    </rPh>
    <rPh sb="2" eb="3">
      <t>シャ</t>
    </rPh>
    <rPh sb="3" eb="5">
      <t>シメイ</t>
    </rPh>
    <phoneticPr fontId="3"/>
  </si>
  <si>
    <t>用務</t>
    <rPh sb="0" eb="2">
      <t>ヨウム</t>
    </rPh>
    <phoneticPr fontId="3"/>
  </si>
  <si>
    <t>金額</t>
    <rPh sb="0" eb="2">
      <t>キンガク</t>
    </rPh>
    <phoneticPr fontId="3"/>
  </si>
  <si>
    <t>航空券</t>
    <rPh sb="0" eb="3">
      <t>コウクウケン</t>
    </rPh>
    <phoneticPr fontId="3"/>
  </si>
  <si>
    <t>国内空港使用料</t>
    <rPh sb="0" eb="2">
      <t>コクナイ</t>
    </rPh>
    <rPh sb="2" eb="4">
      <t>クウコウ</t>
    </rPh>
    <rPh sb="4" eb="7">
      <t>シヨウリョウ</t>
    </rPh>
    <phoneticPr fontId="3"/>
  </si>
  <si>
    <t>海外空港諸税</t>
    <rPh sb="0" eb="2">
      <t>カイガイ</t>
    </rPh>
    <rPh sb="2" eb="4">
      <t>クウコウ</t>
    </rPh>
    <rPh sb="4" eb="6">
      <t>ショゼイ</t>
    </rPh>
    <phoneticPr fontId="3"/>
  </si>
  <si>
    <t>航空保険料及燃油特別付加運賃</t>
    <rPh sb="0" eb="2">
      <t>コウクウ</t>
    </rPh>
    <rPh sb="2" eb="5">
      <t>ホケンリョウ</t>
    </rPh>
    <rPh sb="5" eb="6">
      <t>キュウ</t>
    </rPh>
    <rPh sb="6" eb="8">
      <t>ネンユ</t>
    </rPh>
    <rPh sb="8" eb="10">
      <t>トクベツ</t>
    </rPh>
    <rPh sb="10" eb="12">
      <t>フカ</t>
    </rPh>
    <rPh sb="12" eb="14">
      <t>ウンチン</t>
    </rPh>
    <phoneticPr fontId="3"/>
  </si>
  <si>
    <t>航空券取扱料金</t>
    <rPh sb="0" eb="3">
      <t>コウクウケン</t>
    </rPh>
    <rPh sb="3" eb="5">
      <t>トリアツカイ</t>
    </rPh>
    <rPh sb="5" eb="7">
      <t>リョウキン</t>
    </rPh>
    <phoneticPr fontId="3"/>
  </si>
  <si>
    <t>宿泊</t>
    <rPh sb="0" eb="2">
      <t>シュクハク</t>
    </rPh>
    <phoneticPr fontId="3"/>
  </si>
  <si>
    <t>日当</t>
    <rPh sb="0" eb="2">
      <t>ニットウ</t>
    </rPh>
    <phoneticPr fontId="3"/>
  </si>
  <si>
    <t>その他</t>
    <rPh sb="2" eb="3">
      <t>タ</t>
    </rPh>
    <phoneticPr fontId="3"/>
  </si>
  <si>
    <t>（課税分）</t>
    <rPh sb="1" eb="3">
      <t>カゼイ</t>
    </rPh>
    <rPh sb="3" eb="4">
      <t>ブン</t>
    </rPh>
    <phoneticPr fontId="3"/>
  </si>
  <si>
    <t>（非課税分）</t>
    <rPh sb="1" eb="4">
      <t>ヒカゼイ</t>
    </rPh>
    <rPh sb="4" eb="5">
      <t>ブン</t>
    </rPh>
    <phoneticPr fontId="3"/>
  </si>
  <si>
    <t>（非課税）</t>
    <rPh sb="1" eb="4">
      <t>ヒカゼイ</t>
    </rPh>
    <phoneticPr fontId="3"/>
  </si>
  <si>
    <t>（課税）</t>
    <rPh sb="1" eb="3">
      <t>カゼイ</t>
    </rPh>
    <phoneticPr fontId="3"/>
  </si>
  <si>
    <t>小計（税抜）</t>
    <rPh sb="0" eb="2">
      <t>ショウケイ</t>
    </rPh>
    <rPh sb="3" eb="5">
      <t>ゼイヌキ</t>
    </rPh>
    <phoneticPr fontId="3"/>
  </si>
  <si>
    <t>小計</t>
    <rPh sb="0" eb="2">
      <t>ショウケイ</t>
    </rPh>
    <phoneticPr fontId="3"/>
  </si>
  <si>
    <t>税込計</t>
    <rPh sb="0" eb="2">
      <t>ゼイコミ</t>
    </rPh>
    <rPh sb="2" eb="3">
      <t>ケイ</t>
    </rPh>
    <phoneticPr fontId="3"/>
  </si>
  <si>
    <t>税抜計</t>
    <rPh sb="0" eb="2">
      <t>ゼイヌキ</t>
    </rPh>
    <rPh sb="2" eb="3">
      <t>ケイ</t>
    </rPh>
    <phoneticPr fontId="3"/>
  </si>
  <si>
    <t>内訳</t>
    <phoneticPr fontId="3"/>
  </si>
  <si>
    <t>ビザ</t>
    <phoneticPr fontId="3"/>
  </si>
  <si>
    <t>現地</t>
    <rPh sb="0" eb="2">
      <t>ゲンチ</t>
    </rPh>
    <phoneticPr fontId="3"/>
  </si>
  <si>
    <t>現地調査</t>
    <rPh sb="0" eb="2">
      <t>ゲンチ</t>
    </rPh>
    <rPh sb="2" eb="4">
      <t>チョウサ</t>
    </rPh>
    <phoneticPr fontId="3"/>
  </si>
  <si>
    <t>10000×5</t>
    <phoneticPr fontId="3"/>
  </si>
  <si>
    <t>8000×5</t>
    <phoneticPr fontId="3"/>
  </si>
  <si>
    <t>機器搬入立会い</t>
    <rPh sb="0" eb="2">
      <t>キキ</t>
    </rPh>
    <rPh sb="2" eb="4">
      <t>ハンニュウ</t>
    </rPh>
    <rPh sb="4" eb="6">
      <t>タチア</t>
    </rPh>
    <phoneticPr fontId="3"/>
  </si>
  <si>
    <t>合計（円）</t>
    <rPh sb="0" eb="2">
      <t>ゴウケイ</t>
    </rPh>
    <phoneticPr fontId="3"/>
  </si>
  <si>
    <t>Ｂ</t>
    <phoneticPr fontId="3"/>
  </si>
  <si>
    <t>工事立会い</t>
    <rPh sb="0" eb="2">
      <t>コウジ</t>
    </rPh>
    <rPh sb="2" eb="4">
      <t>タチア</t>
    </rPh>
    <phoneticPr fontId="3"/>
  </si>
  <si>
    <t>8000×5</t>
  </si>
  <si>
    <t>Ｃ</t>
    <phoneticPr fontId="3"/>
  </si>
  <si>
    <t>Ａ</t>
    <phoneticPr fontId="3"/>
  </si>
  <si>
    <t>試運転立会い</t>
    <rPh sb="0" eb="3">
      <t>シウンテン</t>
    </rPh>
    <rPh sb="3" eb="5">
      <t>タチア</t>
    </rPh>
    <phoneticPr fontId="3"/>
  </si>
  <si>
    <t>6000×8泊</t>
    <rPh sb="6" eb="7">
      <t>ハク</t>
    </rPh>
    <phoneticPr fontId="3"/>
  </si>
  <si>
    <t>8000×10</t>
    <phoneticPr fontId="3"/>
  </si>
  <si>
    <t>現場指導</t>
    <rPh sb="0" eb="2">
      <t>ゲンバ</t>
    </rPh>
    <rPh sb="2" eb="4">
      <t>シドウ</t>
    </rPh>
    <phoneticPr fontId="3"/>
  </si>
  <si>
    <t>工事検収作業立会い</t>
    <rPh sb="0" eb="2">
      <t>コウジ</t>
    </rPh>
    <rPh sb="2" eb="4">
      <t>ケンシュウ</t>
    </rPh>
    <rPh sb="4" eb="6">
      <t>サギョウ</t>
    </rPh>
    <rPh sb="6" eb="8">
      <t>タチア</t>
    </rPh>
    <phoneticPr fontId="3"/>
  </si>
  <si>
    <t>Ｄ</t>
    <phoneticPr fontId="3"/>
  </si>
  <si>
    <t>※積算根拠別添：航空券見積書、ホテル予約Webサイト、旅費規程</t>
    <rPh sb="5" eb="7">
      <t>ベッテン</t>
    </rPh>
    <phoneticPr fontId="3"/>
  </si>
  <si>
    <t>出張者氏名
（等級）</t>
    <rPh sb="0" eb="2">
      <t>シュッチョウ</t>
    </rPh>
    <rPh sb="2" eb="3">
      <t>シャ</t>
    </rPh>
    <rPh sb="3" eb="5">
      <t>シメイ</t>
    </rPh>
    <rPh sb="7" eb="9">
      <t>トウキュウ</t>
    </rPh>
    <phoneticPr fontId="3"/>
  </si>
  <si>
    <t>等級</t>
    <phoneticPr fontId="3"/>
  </si>
  <si>
    <t>3</t>
    <phoneticPr fontId="3"/>
  </si>
  <si>
    <t>5</t>
    <phoneticPr fontId="3"/>
  </si>
  <si>
    <t>1</t>
    <phoneticPr fontId="3"/>
  </si>
  <si>
    <t>7000×5</t>
    <phoneticPr fontId="3"/>
  </si>
  <si>
    <t>10000×10</t>
    <phoneticPr fontId="3"/>
  </si>
  <si>
    <t>7000×10</t>
    <phoneticPr fontId="3"/>
  </si>
  <si>
    <t>7000×10</t>
    <phoneticPr fontId="3"/>
  </si>
  <si>
    <t>6000×3泊</t>
    <rPh sb="6" eb="7">
      <t>ハク</t>
    </rPh>
    <phoneticPr fontId="3"/>
  </si>
  <si>
    <r>
      <rPr>
        <sz val="12"/>
        <rFont val="ＭＳ ゴシック"/>
        <family val="3"/>
        <charset val="128"/>
      </rPr>
      <t>延べ出張回数</t>
    </r>
    <rPh sb="0" eb="1">
      <t>ノベ</t>
    </rPh>
    <rPh sb="2" eb="4">
      <t>シュッチョウ</t>
    </rPh>
    <rPh sb="4" eb="6">
      <t>カイスウ</t>
    </rPh>
    <phoneticPr fontId="3"/>
  </si>
  <si>
    <r>
      <t>6</t>
    </r>
    <r>
      <rPr>
        <sz val="12"/>
        <rFont val="ＭＳ ゴシック"/>
        <family val="3"/>
        <charset val="128"/>
      </rPr>
      <t>回</t>
    </r>
    <rPh sb="1" eb="2">
      <t>カイ</t>
    </rPh>
    <phoneticPr fontId="3"/>
  </si>
  <si>
    <r>
      <t>1</t>
    </r>
    <r>
      <rPr>
        <sz val="12"/>
        <rFont val="ＭＳ ゴシック"/>
        <family val="3"/>
        <charset val="128"/>
      </rPr>
      <t>号級相当</t>
    </r>
    <r>
      <rPr>
        <sz val="12"/>
        <rFont val="Arial"/>
        <family val="2"/>
      </rPr>
      <t>(A)×2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(C)×2</t>
    </r>
    <r>
      <rPr>
        <sz val="12"/>
        <rFont val="ＭＳ ゴシック"/>
        <family val="3"/>
        <charset val="128"/>
      </rPr>
      <t>回</t>
    </r>
    <rPh sb="1" eb="2">
      <t>ゴウ</t>
    </rPh>
    <rPh sb="2" eb="3">
      <t>キュウ</t>
    </rPh>
    <rPh sb="3" eb="5">
      <t>ソウトウ</t>
    </rPh>
    <rPh sb="10" eb="11">
      <t>カイ</t>
    </rPh>
    <rPh sb="13" eb="14">
      <t>ゴウ</t>
    </rPh>
    <rPh sb="14" eb="15">
      <t>キュウ</t>
    </rPh>
    <rPh sb="15" eb="17">
      <t>ソウトウ</t>
    </rPh>
    <rPh sb="22" eb="23">
      <t>カイ</t>
    </rPh>
    <rPh sb="25" eb="26">
      <t>ゴウ</t>
    </rPh>
    <rPh sb="26" eb="27">
      <t>キュウ</t>
    </rPh>
    <rPh sb="27" eb="29">
      <t>ソウトウ</t>
    </rPh>
    <rPh sb="34" eb="35">
      <t>カイ</t>
    </rPh>
    <phoneticPr fontId="3"/>
  </si>
  <si>
    <r>
      <rPr>
        <sz val="12"/>
        <rFont val="ＭＳ ゴシック"/>
        <family val="3"/>
        <charset val="128"/>
      </rPr>
      <t>延べ宿泊数</t>
    </r>
    <rPh sb="0" eb="1">
      <t>ノベ</t>
    </rPh>
    <rPh sb="2" eb="4">
      <t>シュクハク</t>
    </rPh>
    <rPh sb="4" eb="5">
      <t>スウ</t>
    </rPh>
    <phoneticPr fontId="3"/>
  </si>
  <si>
    <r>
      <t>30</t>
    </r>
    <r>
      <rPr>
        <sz val="12"/>
        <rFont val="ＭＳ ゴシック"/>
        <family val="3"/>
        <charset val="128"/>
      </rPr>
      <t>泊</t>
    </r>
    <rPh sb="2" eb="3">
      <t>ハク</t>
    </rPh>
    <phoneticPr fontId="3"/>
  </si>
  <si>
    <r>
      <t>1</t>
    </r>
    <r>
      <rPr>
        <sz val="12"/>
        <rFont val="ＭＳ ゴシック"/>
        <family val="3"/>
        <charset val="128"/>
      </rPr>
      <t>号級相当</t>
    </r>
    <r>
      <rPr>
        <sz val="12"/>
        <rFont val="Arial"/>
        <family val="2"/>
      </rPr>
      <t>(A)×5</t>
    </r>
    <r>
      <rPr>
        <sz val="12"/>
        <rFont val="ＭＳ ゴシック"/>
        <family val="3"/>
        <charset val="128"/>
      </rPr>
      <t>泊</t>
    </r>
    <r>
      <rPr>
        <sz val="12"/>
        <rFont val="Arial"/>
        <family val="2"/>
      </rPr>
      <t>×2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(B)×5</t>
    </r>
    <r>
      <rPr>
        <sz val="12"/>
        <rFont val="ＭＳ ゴシック"/>
        <family val="3"/>
        <charset val="128"/>
      </rPr>
      <t>泊</t>
    </r>
    <r>
      <rPr>
        <sz val="12"/>
        <rFont val="Arial"/>
        <family val="2"/>
      </rPr>
      <t>×2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(C)×5</t>
    </r>
    <r>
      <rPr>
        <sz val="12"/>
        <rFont val="ＭＳ ゴシック"/>
        <family val="3"/>
        <charset val="128"/>
      </rPr>
      <t>泊</t>
    </r>
    <r>
      <rPr>
        <sz val="12"/>
        <rFont val="Arial"/>
        <family val="2"/>
      </rPr>
      <t>×2</t>
    </r>
    <r>
      <rPr>
        <sz val="12"/>
        <rFont val="ＭＳ ゴシック"/>
        <family val="3"/>
        <charset val="128"/>
      </rPr>
      <t>回</t>
    </r>
    <rPh sb="1" eb="2">
      <t>ゴウ</t>
    </rPh>
    <rPh sb="2" eb="3">
      <t>キュウ</t>
    </rPh>
    <rPh sb="3" eb="5">
      <t>ソウトウ</t>
    </rPh>
    <rPh sb="10" eb="11">
      <t>ハク</t>
    </rPh>
    <rPh sb="13" eb="14">
      <t>カイ</t>
    </rPh>
    <rPh sb="16" eb="17">
      <t>ゴウ</t>
    </rPh>
    <rPh sb="17" eb="18">
      <t>キュウ</t>
    </rPh>
    <rPh sb="18" eb="20">
      <t>ソウトウ</t>
    </rPh>
    <rPh sb="25" eb="26">
      <t>ハク</t>
    </rPh>
    <rPh sb="28" eb="29">
      <t>カイ</t>
    </rPh>
    <rPh sb="31" eb="32">
      <t>ゴウ</t>
    </rPh>
    <rPh sb="32" eb="33">
      <t>キュウ</t>
    </rPh>
    <rPh sb="33" eb="35">
      <t>ソウトウ</t>
    </rPh>
    <rPh sb="40" eb="41">
      <t>ハク</t>
    </rPh>
    <rPh sb="43" eb="44">
      <t>カイ</t>
    </rPh>
    <phoneticPr fontId="3"/>
  </si>
  <si>
    <r>
      <rPr>
        <sz val="14"/>
        <color theme="1"/>
        <rFont val="ＭＳ ゴシック"/>
        <family val="3"/>
        <charset val="128"/>
      </rPr>
      <t>項目</t>
    </r>
    <rPh sb="0" eb="2">
      <t>コウモク</t>
    </rPh>
    <phoneticPr fontId="3"/>
  </si>
  <si>
    <r>
      <rPr>
        <sz val="14"/>
        <color theme="1"/>
        <rFont val="ＭＳ ゴシック"/>
        <family val="3"/>
        <charset val="128"/>
      </rPr>
      <t>金額</t>
    </r>
    <rPh sb="0" eb="2">
      <t>キンガク</t>
    </rPh>
    <phoneticPr fontId="3"/>
  </si>
  <si>
    <r>
      <rPr>
        <sz val="14"/>
        <color theme="1"/>
        <rFont val="ＭＳ ゴシック"/>
        <family val="3"/>
        <charset val="128"/>
      </rPr>
      <t>内容</t>
    </r>
    <rPh sb="0" eb="2">
      <t>ナイヨウ</t>
    </rPh>
    <phoneticPr fontId="3"/>
  </si>
  <si>
    <r>
      <rPr>
        <sz val="14"/>
        <color theme="1"/>
        <rFont val="ＭＳ ゴシック"/>
        <family val="3"/>
        <charset val="128"/>
      </rPr>
      <t>積算根拠資料</t>
    </r>
    <rPh sb="0" eb="2">
      <t>セキサン</t>
    </rPh>
    <rPh sb="2" eb="4">
      <t>コンキョ</t>
    </rPh>
    <rPh sb="4" eb="6">
      <t>シリョウ</t>
    </rPh>
    <phoneticPr fontId="3"/>
  </si>
  <si>
    <r>
      <rPr>
        <sz val="12"/>
        <color theme="1"/>
        <rFont val="ＭＳ ゴシック"/>
        <family val="3"/>
        <charset val="128"/>
      </rPr>
      <t>航空運賃</t>
    </r>
    <rPh sb="0" eb="2">
      <t>コウクウ</t>
    </rPh>
    <rPh sb="2" eb="4">
      <t>ウンチン</t>
    </rPh>
    <phoneticPr fontId="3"/>
  </si>
  <si>
    <r>
      <rPr>
        <sz val="12"/>
        <color theme="1"/>
        <rFont val="ＭＳ ゴシック"/>
        <family val="3"/>
        <charset val="128"/>
      </rPr>
      <t>宿泊費</t>
    </r>
    <rPh sb="0" eb="3">
      <t>シュクハクヒ</t>
    </rPh>
    <phoneticPr fontId="3"/>
  </si>
  <si>
    <r>
      <rPr>
        <sz val="12"/>
        <color theme="1"/>
        <rFont val="ＭＳ ゴシック"/>
        <family val="3"/>
        <charset val="128"/>
      </rPr>
      <t>日当</t>
    </r>
    <rPh sb="0" eb="2">
      <t>ニットウ</t>
    </rPh>
    <phoneticPr fontId="3"/>
  </si>
  <si>
    <r>
      <rPr>
        <sz val="12"/>
        <color theme="1"/>
        <rFont val="ＭＳ ゴシック"/>
        <family val="3"/>
        <charset val="128"/>
      </rPr>
      <t>現地交通費</t>
    </r>
    <rPh sb="0" eb="2">
      <t>ゲンチ</t>
    </rPh>
    <rPh sb="2" eb="4">
      <t>コウツウ</t>
    </rPh>
    <rPh sb="4" eb="5">
      <t>ヒ</t>
    </rPh>
    <phoneticPr fontId="3"/>
  </si>
  <si>
    <r>
      <rPr>
        <sz val="12"/>
        <color theme="1"/>
        <rFont val="ＭＳ ゴシック"/>
        <family val="3"/>
        <charset val="128"/>
      </rPr>
      <t>合計</t>
    </r>
    <rPh sb="0" eb="2">
      <t>ゴウケイ</t>
    </rPh>
    <phoneticPr fontId="3"/>
  </si>
  <si>
    <r>
      <rPr>
        <sz val="11"/>
        <color theme="1"/>
        <rFont val="ＭＳ ゴシック"/>
        <family val="3"/>
        <charset val="128"/>
      </rPr>
      <t>積算根拠資料①（旅費規程）
積算根拠資料②（航空運賃）</t>
    </r>
    <rPh sb="0" eb="2">
      <t>セキサン</t>
    </rPh>
    <rPh sb="2" eb="4">
      <t>コンキョ</t>
    </rPh>
    <rPh sb="4" eb="6">
      <t>シリョウ</t>
    </rPh>
    <rPh sb="8" eb="10">
      <t>リョヒ</t>
    </rPh>
    <rPh sb="10" eb="12">
      <t>キテイ</t>
    </rPh>
    <rPh sb="14" eb="16">
      <t>セキサン</t>
    </rPh>
    <rPh sb="16" eb="18">
      <t>コンキョ</t>
    </rPh>
    <rPh sb="18" eb="20">
      <t>シリョウ</t>
    </rPh>
    <rPh sb="22" eb="24">
      <t>コウクウ</t>
    </rPh>
    <rPh sb="24" eb="26">
      <t>ウンチン</t>
    </rPh>
    <phoneticPr fontId="3"/>
  </si>
  <si>
    <r>
      <rPr>
        <sz val="11"/>
        <color theme="1"/>
        <rFont val="ＭＳ ゴシック"/>
        <family val="3"/>
        <charset val="128"/>
      </rPr>
      <t>積算根拠資料①（旅費規程）
積算根拠資料③（宿泊費）</t>
    </r>
    <rPh sb="0" eb="2">
      <t>セキサン</t>
    </rPh>
    <rPh sb="2" eb="4">
      <t>コンキョ</t>
    </rPh>
    <rPh sb="4" eb="6">
      <t>シリョウ</t>
    </rPh>
    <rPh sb="8" eb="10">
      <t>リョヒ</t>
    </rPh>
    <rPh sb="10" eb="12">
      <t>キテイ</t>
    </rPh>
    <rPh sb="14" eb="16">
      <t>セキサン</t>
    </rPh>
    <rPh sb="16" eb="18">
      <t>コンキョ</t>
    </rPh>
    <rPh sb="18" eb="20">
      <t>シリョウ</t>
    </rPh>
    <rPh sb="22" eb="24">
      <t>シュクハク</t>
    </rPh>
    <rPh sb="24" eb="25">
      <t>ヒ</t>
    </rPh>
    <phoneticPr fontId="3"/>
  </si>
  <si>
    <r>
      <rPr>
        <sz val="11"/>
        <color theme="1"/>
        <rFont val="ＭＳ ゴシック"/>
        <family val="3"/>
        <charset val="128"/>
      </rPr>
      <t>積算根拠資料①（旅費規程）</t>
    </r>
    <rPh sb="0" eb="2">
      <t>セキサン</t>
    </rPh>
    <rPh sb="2" eb="4">
      <t>コンキョ</t>
    </rPh>
    <rPh sb="4" eb="6">
      <t>シリョウ</t>
    </rPh>
    <rPh sb="8" eb="10">
      <t>リョヒ</t>
    </rPh>
    <rPh sb="10" eb="12">
      <t>キテイ</t>
    </rPh>
    <phoneticPr fontId="3"/>
  </si>
  <si>
    <r>
      <rPr>
        <sz val="11"/>
        <color theme="1"/>
        <rFont val="ＭＳ ゴシック"/>
        <family val="3"/>
        <charset val="128"/>
      </rPr>
      <t>積算根拠資料①（旅費規程）
積算根拠資料④（現地交通費）</t>
    </r>
    <rPh sb="0" eb="2">
      <t>セキサン</t>
    </rPh>
    <rPh sb="2" eb="4">
      <t>コンキョ</t>
    </rPh>
    <rPh sb="4" eb="6">
      <t>シリョウ</t>
    </rPh>
    <rPh sb="8" eb="10">
      <t>リョヒ</t>
    </rPh>
    <rPh sb="10" eb="12">
      <t>キテイ</t>
    </rPh>
    <rPh sb="14" eb="16">
      <t>セキサン</t>
    </rPh>
    <rPh sb="16" eb="18">
      <t>コンキョ</t>
    </rPh>
    <rPh sb="18" eb="20">
      <t>シリョウ</t>
    </rPh>
    <rPh sb="22" eb="24">
      <t>ゲンチ</t>
    </rPh>
    <rPh sb="24" eb="26">
      <t>コウツウ</t>
    </rPh>
    <rPh sb="26" eb="27">
      <t>ヒ</t>
    </rPh>
    <phoneticPr fontId="3"/>
  </si>
  <si>
    <r>
      <rPr>
        <sz val="11"/>
        <color theme="1"/>
        <rFont val="ＭＳ ゴシック"/>
        <family val="3"/>
        <charset val="128"/>
      </rPr>
      <t xml:space="preserve">ディスカウントエコノミー運賃・空港使用料など（税抜）
</t>
    </r>
    <r>
      <rPr>
        <sz val="11"/>
        <color theme="1"/>
        <rFont val="Arial"/>
        <family val="2"/>
      </rPr>
      <t>\97,569×3</t>
    </r>
    <r>
      <rPr>
        <sz val="11"/>
        <color theme="1"/>
        <rFont val="ＭＳ ゴシック"/>
        <family val="3"/>
        <charset val="128"/>
      </rPr>
      <t>人</t>
    </r>
    <r>
      <rPr>
        <sz val="11"/>
        <color theme="1"/>
        <rFont val="Arial"/>
        <family val="2"/>
      </rPr>
      <t>×2</t>
    </r>
    <r>
      <rPr>
        <sz val="11"/>
        <color theme="1"/>
        <rFont val="ＭＳ ゴシック"/>
        <family val="3"/>
        <charset val="128"/>
      </rPr>
      <t>往復（成田⇔ベトナム）</t>
    </r>
    <rPh sb="12" eb="14">
      <t>ウンチン</t>
    </rPh>
    <rPh sb="15" eb="17">
      <t>クウコウ</t>
    </rPh>
    <rPh sb="17" eb="20">
      <t>シヨウリョウ</t>
    </rPh>
    <rPh sb="23" eb="25">
      <t>ゼイヌキ</t>
    </rPh>
    <rPh sb="36" eb="37">
      <t>ニン</t>
    </rPh>
    <rPh sb="39" eb="41">
      <t>オウフク</t>
    </rPh>
    <rPh sb="42" eb="44">
      <t>ナリタ</t>
    </rPh>
    <phoneticPr fontId="3"/>
  </si>
  <si>
    <r>
      <t>Saigon A Hotel</t>
    </r>
    <r>
      <rPr>
        <sz val="11"/>
        <color theme="1"/>
        <rFont val="ＭＳ ゴシック"/>
        <family val="3"/>
        <charset val="128"/>
      </rPr>
      <t>　</t>
    </r>
    <r>
      <rPr>
        <sz val="11"/>
        <color theme="1"/>
        <rFont val="Arial"/>
        <family val="2"/>
      </rPr>
      <t>USD110×5</t>
    </r>
    <r>
      <rPr>
        <sz val="11"/>
        <color theme="1"/>
        <rFont val="ＭＳ ゴシック"/>
        <family val="3"/>
        <charset val="128"/>
      </rPr>
      <t>泊</t>
    </r>
    <r>
      <rPr>
        <sz val="11"/>
        <color theme="1"/>
        <rFont val="Arial"/>
        <family val="2"/>
      </rPr>
      <t>×3</t>
    </r>
    <r>
      <rPr>
        <sz val="11"/>
        <color theme="1"/>
        <rFont val="ＭＳ ゴシック"/>
        <family val="3"/>
        <charset val="128"/>
      </rPr>
      <t>人</t>
    </r>
    <r>
      <rPr>
        <sz val="11"/>
        <color theme="1"/>
        <rFont val="Arial"/>
        <family val="2"/>
      </rPr>
      <t>×2</t>
    </r>
    <r>
      <rPr>
        <sz val="11"/>
        <color theme="1"/>
        <rFont val="ＭＳ ゴシック"/>
        <family val="3"/>
        <charset val="128"/>
      </rPr>
      <t>回　　</t>
    </r>
    <rPh sb="23" eb="24">
      <t>ハク</t>
    </rPh>
    <rPh sb="26" eb="27">
      <t>ニン</t>
    </rPh>
    <rPh sb="29" eb="30">
      <t>カイ</t>
    </rPh>
    <phoneticPr fontId="3"/>
  </si>
  <si>
    <r>
      <rPr>
        <sz val="11"/>
        <color theme="1"/>
        <rFont val="ＭＳ ゴシック"/>
        <family val="3"/>
        <charset val="128"/>
      </rPr>
      <t>レンタカー　</t>
    </r>
    <r>
      <rPr>
        <sz val="11"/>
        <color theme="1"/>
        <rFont val="Arial"/>
        <family val="2"/>
      </rPr>
      <t>USD138</t>
    </r>
    <r>
      <rPr>
        <sz val="11"/>
        <color theme="1"/>
        <rFont val="ＭＳ ゴシック"/>
        <family val="3"/>
        <charset val="128"/>
      </rPr>
      <t>／日</t>
    </r>
    <r>
      <rPr>
        <sz val="11"/>
        <color theme="1"/>
        <rFont val="Arial"/>
        <family val="2"/>
      </rPr>
      <t>×7</t>
    </r>
    <r>
      <rPr>
        <sz val="11"/>
        <color theme="1"/>
        <rFont val="ＭＳ ゴシック"/>
        <family val="3"/>
        <charset val="128"/>
      </rPr>
      <t>日</t>
    </r>
    <r>
      <rPr>
        <sz val="11"/>
        <color theme="1"/>
        <rFont val="Arial"/>
        <family val="2"/>
      </rPr>
      <t>×2</t>
    </r>
    <r>
      <rPr>
        <sz val="11"/>
        <color theme="1"/>
        <rFont val="ＭＳ ゴシック"/>
        <family val="3"/>
        <charset val="128"/>
      </rPr>
      <t>回</t>
    </r>
    <rPh sb="13" eb="14">
      <t>ニチ</t>
    </rPh>
    <rPh sb="16" eb="17">
      <t>ニチ</t>
    </rPh>
    <rPh sb="19" eb="20">
      <t>カイ</t>
    </rPh>
    <phoneticPr fontId="3"/>
  </si>
  <si>
    <r>
      <t>1</t>
    </r>
    <r>
      <rPr>
        <sz val="11"/>
        <color theme="1"/>
        <rFont val="ＭＳ ゴシック"/>
        <family val="3"/>
        <charset val="128"/>
      </rPr>
      <t>号級相当（</t>
    </r>
    <r>
      <rPr>
        <sz val="11"/>
        <color theme="1"/>
        <rFont val="Arial"/>
        <family val="2"/>
      </rPr>
      <t>10,000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3</t>
    </r>
    <r>
      <rPr>
        <sz val="11"/>
        <color theme="1"/>
        <rFont val="ＭＳ ゴシック"/>
        <family val="3"/>
        <charset val="128"/>
      </rPr>
      <t>号級相当（</t>
    </r>
    <r>
      <rPr>
        <sz val="11"/>
        <color theme="1"/>
        <rFont val="Arial"/>
        <family val="2"/>
      </rPr>
      <t>8,000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5</t>
    </r>
    <r>
      <rPr>
        <sz val="11"/>
        <color theme="1"/>
        <rFont val="ＭＳ ゴシック"/>
        <family val="3"/>
        <charset val="128"/>
      </rPr>
      <t>号級相当（</t>
    </r>
    <r>
      <rPr>
        <sz val="11"/>
        <color theme="1"/>
        <rFont val="Arial"/>
        <family val="2"/>
      </rPr>
      <t>7,000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回</t>
    </r>
    <rPh sb="1" eb="2">
      <t>ゴウ</t>
    </rPh>
    <rPh sb="2" eb="3">
      <t>キュウ</t>
    </rPh>
    <rPh sb="3" eb="5">
      <t>ソウトウ</t>
    </rPh>
    <rPh sb="12" eb="13">
      <t>エン</t>
    </rPh>
    <rPh sb="15" eb="16">
      <t>ニチ</t>
    </rPh>
    <rPh sb="19" eb="20">
      <t>ニン</t>
    </rPh>
    <rPh sb="22" eb="23">
      <t>カイ</t>
    </rPh>
    <rPh sb="25" eb="26">
      <t>ゴウ</t>
    </rPh>
    <rPh sb="26" eb="27">
      <t>キュウ</t>
    </rPh>
    <rPh sb="27" eb="29">
      <t>ソウトウ</t>
    </rPh>
    <rPh sb="35" eb="36">
      <t>エン</t>
    </rPh>
    <rPh sb="38" eb="39">
      <t>ニチ</t>
    </rPh>
    <rPh sb="42" eb="43">
      <t>ニン</t>
    </rPh>
    <rPh sb="45" eb="46">
      <t>カイ</t>
    </rPh>
    <rPh sb="48" eb="49">
      <t>ゴウ</t>
    </rPh>
    <rPh sb="49" eb="50">
      <t>キュウ</t>
    </rPh>
    <rPh sb="50" eb="52">
      <t>ソウトウ</t>
    </rPh>
    <rPh sb="58" eb="59">
      <t>エン</t>
    </rPh>
    <rPh sb="61" eb="62">
      <t>ニチ</t>
    </rPh>
    <rPh sb="65" eb="66">
      <t>ニン</t>
    </rPh>
    <rPh sb="68" eb="69">
      <t>カイ</t>
    </rPh>
    <phoneticPr fontId="3"/>
  </si>
  <si>
    <r>
      <rPr>
        <sz val="11"/>
        <color theme="1"/>
        <rFont val="ＭＳ ゴシック"/>
        <family val="3"/>
        <charset val="128"/>
      </rPr>
      <t>＊換算レート</t>
    </r>
    <r>
      <rPr>
        <sz val="11"/>
        <color theme="1"/>
        <rFont val="Arial"/>
        <family val="2"/>
      </rPr>
      <t xml:space="preserve"> 1USD=</t>
    </r>
    <rPh sb="1" eb="3">
      <t>カンザン</t>
    </rPh>
    <phoneticPr fontId="3"/>
  </si>
  <si>
    <t>積算表② 旅費積算表</t>
    <rPh sb="0" eb="2">
      <t>セキサン</t>
    </rPh>
    <rPh sb="2" eb="3">
      <t>ヒョウ</t>
    </rPh>
    <phoneticPr fontId="3"/>
  </si>
  <si>
    <t>積算表② 旅費積算表</t>
    <rPh sb="0" eb="2">
      <t>セキサン</t>
    </rPh>
    <rPh sb="2" eb="3">
      <t>ヒョウ</t>
    </rPh>
    <rPh sb="5" eb="7">
      <t>リョヒ</t>
    </rPh>
    <rPh sb="7" eb="9">
      <t>セキサン</t>
    </rPh>
    <rPh sb="9" eb="10">
      <t>ヒョウ</t>
    </rPh>
    <phoneticPr fontId="29"/>
  </si>
  <si>
    <r>
      <rPr>
        <sz val="11"/>
        <color theme="1"/>
        <rFont val="ＭＳ ゴシック"/>
        <family val="3"/>
        <charset val="128"/>
      </rPr>
      <t>＊出張者は、</t>
    </r>
    <r>
      <rPr>
        <sz val="11"/>
        <color theme="1"/>
        <rFont val="Arial"/>
        <family val="2"/>
      </rPr>
      <t>(A)</t>
    </r>
    <r>
      <rPr>
        <sz val="11"/>
        <color theme="1"/>
        <rFont val="ＭＳ ゴシック"/>
        <family val="3"/>
        <charset val="128"/>
      </rPr>
      <t>、</t>
    </r>
    <r>
      <rPr>
        <sz val="11"/>
        <color theme="1"/>
        <rFont val="Arial"/>
        <family val="2"/>
      </rPr>
      <t>(B)</t>
    </r>
    <r>
      <rPr>
        <sz val="11"/>
        <color theme="1"/>
        <rFont val="ＭＳ ゴシック"/>
        <family val="3"/>
        <charset val="128"/>
      </rPr>
      <t>：計画、技術担当、（</t>
    </r>
    <r>
      <rPr>
        <sz val="11"/>
        <color theme="1"/>
        <rFont val="Arial"/>
        <family val="2"/>
      </rPr>
      <t>C</t>
    </r>
    <r>
      <rPr>
        <sz val="11"/>
        <color theme="1"/>
        <rFont val="ＭＳ ゴシック"/>
        <family val="3"/>
        <charset val="128"/>
      </rPr>
      <t>）：モニタリングシステム</t>
    </r>
    <r>
      <rPr>
        <sz val="11"/>
        <color theme="1"/>
        <rFont val="ＭＳ ゴシック"/>
        <family val="3"/>
        <charset val="128"/>
      </rPr>
      <t>担当の計</t>
    </r>
    <r>
      <rPr>
        <sz val="11"/>
        <color theme="1"/>
        <rFont val="Arial"/>
        <family val="2"/>
      </rPr>
      <t>3</t>
    </r>
    <r>
      <rPr>
        <sz val="11"/>
        <color theme="1"/>
        <rFont val="ＭＳ ゴシック"/>
        <family val="3"/>
        <charset val="128"/>
      </rPr>
      <t>名を想定。</t>
    </r>
    <rPh sb="1" eb="4">
      <t>シュッチョウシャ</t>
    </rPh>
    <rPh sb="14" eb="16">
      <t>ケイカク</t>
    </rPh>
    <rPh sb="17" eb="19">
      <t>ギジュツ</t>
    </rPh>
    <rPh sb="19" eb="21">
      <t>タントウ</t>
    </rPh>
    <rPh sb="36" eb="38">
      <t>タントウ</t>
    </rPh>
    <rPh sb="39" eb="40">
      <t>ケイ</t>
    </rPh>
    <rPh sb="41" eb="42">
      <t>メイ</t>
    </rPh>
    <rPh sb="43" eb="45">
      <t>ソウテイ</t>
    </rPh>
    <phoneticPr fontId="3"/>
  </si>
  <si>
    <r>
      <t>国名及び事業名：</t>
    </r>
    <r>
      <rPr>
        <u/>
        <sz val="11"/>
        <color rgb="FF0000FF"/>
        <rFont val="ＭＳ 明朝"/>
        <family val="1"/>
        <charset val="128"/>
      </rPr>
      <t>インドネシア／国際空港グリーン化事業</t>
    </r>
    <phoneticPr fontId="3"/>
  </si>
  <si>
    <t>公募提案書（応募様式４）</t>
    <phoneticPr fontId="3"/>
  </si>
  <si>
    <t>　　別紙２</t>
    <phoneticPr fontId="3"/>
  </si>
  <si>
    <t>二国間クレジット制度資金支援事業のうち設備補助事業に要する経費内訳</t>
    <rPh sb="0" eb="3">
      <t>ニコクカン</t>
    </rPh>
    <rPh sb="8" eb="10">
      <t>セイド</t>
    </rPh>
    <rPh sb="10" eb="12">
      <t>シキン</t>
    </rPh>
    <rPh sb="12" eb="14">
      <t>シエン</t>
    </rPh>
    <rPh sb="14" eb="16">
      <t>ジギョウ</t>
    </rPh>
    <rPh sb="19" eb="21">
      <t>セツビ</t>
    </rPh>
    <rPh sb="21" eb="23">
      <t>ホジョ</t>
    </rPh>
    <rPh sb="23" eb="25">
      <t>ジギョウ</t>
    </rPh>
    <rPh sb="26" eb="27">
      <t>ヨウ</t>
    </rPh>
    <rPh sb="29" eb="31">
      <t>ケイヒ</t>
    </rPh>
    <rPh sb="31" eb="33">
      <t>ウチワケ</t>
    </rPh>
    <phoneticPr fontId="3"/>
  </si>
  <si>
    <t>確認欄↓</t>
    <rPh sb="0" eb="2">
      <t>カクニン</t>
    </rPh>
    <rPh sb="2" eb="3">
      <t>ラン</t>
    </rPh>
    <phoneticPr fontId="3"/>
  </si>
  <si>
    <t>冷凍機・冷却塔</t>
    <rPh sb="0" eb="3">
      <t>レイトウキ</t>
    </rPh>
    <rPh sb="4" eb="7">
      <t>レイキャクトウ</t>
    </rPh>
    <phoneticPr fontId="3"/>
  </si>
  <si>
    <t>労務費</t>
    <rPh sb="0" eb="3">
      <t>ロウムヒ</t>
    </rPh>
    <phoneticPr fontId="3"/>
  </si>
  <si>
    <t>　補助金交付申請額（補助金所要額）</t>
    <phoneticPr fontId="3"/>
  </si>
  <si>
    <t>4-1(見積書1)</t>
    <phoneticPr fontId="3"/>
  </si>
  <si>
    <t>4-4(見積書2)</t>
    <rPh sb="4" eb="7">
      <t>ミツモリショ</t>
    </rPh>
    <phoneticPr fontId="3"/>
  </si>
  <si>
    <t>測量及試験費</t>
    <phoneticPr fontId="3"/>
  </si>
  <si>
    <t>事務費</t>
    <phoneticPr fontId="3"/>
  </si>
  <si>
    <t>4-4(見積書2)</t>
    <phoneticPr fontId="3"/>
  </si>
  <si>
    <t>4-2(積算表①)</t>
    <rPh sb="4" eb="6">
      <t>セキサン</t>
    </rPh>
    <rPh sb="6" eb="7">
      <t>ヒョウ</t>
    </rPh>
    <phoneticPr fontId="3"/>
  </si>
  <si>
    <t>4-3(積算表②)</t>
    <rPh sb="4" eb="6">
      <t>セキサン</t>
    </rPh>
    <rPh sb="6" eb="7">
      <t>ヒョウ</t>
    </rPh>
    <phoneticPr fontId="3"/>
  </si>
  <si>
    <t>4-5(積算表③)</t>
    <rPh sb="4" eb="6">
      <t>セキサン</t>
    </rPh>
    <rPh sb="6" eb="7">
      <t>ヒョウ</t>
    </rPh>
    <phoneticPr fontId="3"/>
  </si>
  <si>
    <t>労務費単価算出表</t>
    <rPh sb="0" eb="3">
      <t>ロウムヒ</t>
    </rPh>
    <rPh sb="3" eb="5">
      <t>タンカ</t>
    </rPh>
    <rPh sb="5" eb="7">
      <t>サンシュツ</t>
    </rPh>
    <rPh sb="7" eb="8">
      <t>オモテ</t>
    </rPh>
    <phoneticPr fontId="3"/>
  </si>
  <si>
    <t>賞与（６月）</t>
    <rPh sb="4" eb="5">
      <t>ガツ</t>
    </rPh>
    <phoneticPr fontId="3"/>
  </si>
  <si>
    <t>賞与（１２月）</t>
    <rPh sb="5" eb="6">
      <t>ガツ</t>
    </rPh>
    <phoneticPr fontId="3"/>
  </si>
  <si>
    <t>金額</t>
    <rPh sb="0" eb="2">
      <t>キンガク</t>
    </rPh>
    <phoneticPr fontId="3"/>
  </si>
  <si>
    <t>等級</t>
    <rPh sb="0" eb="2">
      <t>トウキュウ</t>
    </rPh>
    <phoneticPr fontId="3"/>
  </si>
  <si>
    <t>原価管理表</t>
    <rPh sb="0" eb="2">
      <t>ゲンカ</t>
    </rPh>
    <rPh sb="2" eb="4">
      <t>カンリ</t>
    </rPh>
    <rPh sb="4" eb="5">
      <t>オモテ</t>
    </rPh>
    <phoneticPr fontId="3"/>
  </si>
  <si>
    <t>機名</t>
    <phoneticPr fontId="3"/>
  </si>
  <si>
    <t>仕様</t>
    <rPh sb="0" eb="2">
      <t>シヨウ</t>
    </rPh>
    <phoneticPr fontId="3"/>
  </si>
  <si>
    <t>使用先</t>
    <rPh sb="0" eb="2">
      <t>シヨウ</t>
    </rPh>
    <rPh sb="2" eb="3">
      <t>サキ</t>
    </rPh>
    <phoneticPr fontId="3"/>
  </si>
  <si>
    <t>台数</t>
    <rPh sb="0" eb="2">
      <t>ダイスウ</t>
    </rPh>
    <phoneticPr fontId="3"/>
  </si>
  <si>
    <t>担当者</t>
    <rPh sb="0" eb="3">
      <t>タントウシャ</t>
    </rPh>
    <phoneticPr fontId="3"/>
  </si>
  <si>
    <t>受注年月</t>
    <rPh sb="0" eb="2">
      <t>ジュチュウ</t>
    </rPh>
    <rPh sb="2" eb="4">
      <t>ネンゲツ</t>
    </rPh>
    <phoneticPr fontId="3"/>
  </si>
  <si>
    <t>契約年月</t>
    <rPh sb="0" eb="2">
      <t>ケイヤク</t>
    </rPh>
    <rPh sb="2" eb="4">
      <t>ネンゲツ</t>
    </rPh>
    <phoneticPr fontId="3"/>
  </si>
  <si>
    <t>現着日</t>
    <rPh sb="0" eb="1">
      <t>ゲン</t>
    </rPh>
    <rPh sb="1" eb="2">
      <t>チャク</t>
    </rPh>
    <rPh sb="2" eb="3">
      <t>ヒ</t>
    </rPh>
    <phoneticPr fontId="3"/>
  </si>
  <si>
    <t>ＣＰ（＝ＯＭ）</t>
    <phoneticPr fontId="3"/>
  </si>
  <si>
    <r>
      <rPr>
        <sz val="11"/>
        <color theme="0"/>
        <rFont val="ＭＳ Ｐゴシック"/>
        <family val="3"/>
        <charset val="128"/>
      </rPr>
      <t>品名</t>
    </r>
    <rPh sb="0" eb="2">
      <t>ヒンメイ</t>
    </rPh>
    <phoneticPr fontId="3"/>
  </si>
  <si>
    <r>
      <rPr>
        <sz val="11"/>
        <color theme="0"/>
        <rFont val="ＭＳ Ｐゴシック"/>
        <family val="3"/>
        <charset val="128"/>
      </rPr>
      <t>部品番号</t>
    </r>
    <rPh sb="0" eb="2">
      <t>ブヒン</t>
    </rPh>
    <rPh sb="2" eb="4">
      <t>バンゴウ</t>
    </rPh>
    <phoneticPr fontId="3"/>
  </si>
  <si>
    <r>
      <rPr>
        <sz val="11"/>
        <color theme="0"/>
        <rFont val="ＭＳ Ｐゴシック"/>
        <family val="3"/>
        <charset val="128"/>
      </rPr>
      <t>交付申請時原価</t>
    </r>
    <rPh sb="0" eb="2">
      <t>コウフ</t>
    </rPh>
    <rPh sb="2" eb="4">
      <t>シンセイ</t>
    </rPh>
    <rPh sb="4" eb="5">
      <t>ジ</t>
    </rPh>
    <rPh sb="5" eb="7">
      <t>ゲンカ</t>
    </rPh>
    <phoneticPr fontId="3"/>
  </si>
  <si>
    <r>
      <rPr>
        <sz val="11"/>
        <color theme="0"/>
        <rFont val="ＭＳ Ｐゴシック"/>
        <family val="3"/>
        <charset val="128"/>
      </rPr>
      <t>完了報告時原価</t>
    </r>
    <rPh sb="0" eb="2">
      <t>カンリョウ</t>
    </rPh>
    <rPh sb="2" eb="4">
      <t>ホウコク</t>
    </rPh>
    <rPh sb="4" eb="5">
      <t>ジ</t>
    </rPh>
    <rPh sb="5" eb="7">
      <t>ゲンカ</t>
    </rPh>
    <phoneticPr fontId="3"/>
  </si>
  <si>
    <r>
      <rPr>
        <sz val="11"/>
        <color theme="0"/>
        <rFont val="ＭＳ Ｐゴシック"/>
        <family val="3"/>
        <charset val="128"/>
      </rPr>
      <t>備考</t>
    </r>
    <rPh sb="0" eb="2">
      <t>ビコウ</t>
    </rPh>
    <phoneticPr fontId="3"/>
  </si>
  <si>
    <r>
      <rPr>
        <sz val="11"/>
        <color theme="0"/>
        <rFont val="ＭＳ Ｐゴシック"/>
        <family val="3"/>
        <charset val="128"/>
      </rPr>
      <t>単価</t>
    </r>
    <rPh sb="0" eb="2">
      <t>タンカ</t>
    </rPh>
    <phoneticPr fontId="3"/>
  </si>
  <si>
    <r>
      <rPr>
        <sz val="11"/>
        <color theme="0"/>
        <rFont val="ＭＳ Ｐゴシック"/>
        <family val="3"/>
        <charset val="128"/>
      </rPr>
      <t>所要量</t>
    </r>
    <rPh sb="0" eb="2">
      <t>ショヨウ</t>
    </rPh>
    <rPh sb="2" eb="3">
      <t>リョウ</t>
    </rPh>
    <phoneticPr fontId="3"/>
  </si>
  <si>
    <r>
      <rPr>
        <sz val="11"/>
        <color theme="0"/>
        <rFont val="ＭＳ Ｐゴシック"/>
        <family val="3"/>
        <charset val="128"/>
      </rPr>
      <t>予算</t>
    </r>
    <rPh sb="0" eb="2">
      <t>ヨサン</t>
    </rPh>
    <phoneticPr fontId="3"/>
  </si>
  <si>
    <r>
      <rPr>
        <sz val="11"/>
        <color theme="0"/>
        <rFont val="ＭＳ Ｐゴシック"/>
        <family val="3"/>
        <charset val="128"/>
      </rPr>
      <t>実積</t>
    </r>
    <rPh sb="0" eb="2">
      <t>サネヅミ</t>
    </rPh>
    <phoneticPr fontId="3"/>
  </si>
  <si>
    <t>①材料費</t>
    <rPh sb="1" eb="4">
      <t>ザイリョウヒ</t>
    </rPh>
    <phoneticPr fontId="3"/>
  </si>
  <si>
    <r>
      <rPr>
        <b/>
        <sz val="11"/>
        <rFont val="ＭＳ Ｐゴシック"/>
        <family val="3"/>
        <charset val="128"/>
      </rPr>
      <t>小計</t>
    </r>
    <rPh sb="0" eb="2">
      <t>ショウケイ</t>
    </rPh>
    <phoneticPr fontId="3"/>
  </si>
  <si>
    <t>②完成品</t>
    <rPh sb="1" eb="4">
      <t>カンセイヒン</t>
    </rPh>
    <phoneticPr fontId="46"/>
  </si>
  <si>
    <t>③工割</t>
    <rPh sb="1" eb="2">
      <t>コウ</t>
    </rPh>
    <rPh sb="2" eb="3">
      <t>ワリ</t>
    </rPh>
    <phoneticPr fontId="3"/>
  </si>
  <si>
    <r>
      <rPr>
        <sz val="11"/>
        <rFont val="ＭＳ Ｐゴシック"/>
        <family val="3"/>
        <charset val="128"/>
      </rPr>
      <t>設計</t>
    </r>
    <phoneticPr fontId="3"/>
  </si>
  <si>
    <r>
      <rPr>
        <sz val="11"/>
        <rFont val="ＭＳ Ｐゴシック"/>
        <family val="3"/>
        <charset val="128"/>
      </rPr>
      <t>組立</t>
    </r>
    <phoneticPr fontId="3"/>
  </si>
  <si>
    <r>
      <rPr>
        <sz val="11"/>
        <rFont val="ＭＳ Ｐゴシック"/>
        <family val="3"/>
        <charset val="128"/>
      </rPr>
      <t>試験</t>
    </r>
    <phoneticPr fontId="3"/>
  </si>
  <si>
    <t>④間接費</t>
    <rPh sb="1" eb="3">
      <t>カンセツ</t>
    </rPh>
    <rPh sb="3" eb="4">
      <t>ヒ</t>
    </rPh>
    <phoneticPr fontId="3"/>
  </si>
  <si>
    <t>⑤輸送</t>
    <rPh sb="1" eb="3">
      <t>ユソウ</t>
    </rPh>
    <phoneticPr fontId="3"/>
  </si>
  <si>
    <r>
      <rPr>
        <b/>
        <sz val="11"/>
        <rFont val="ＭＳ Ｐゴシック"/>
        <family val="3"/>
        <charset val="128"/>
      </rPr>
      <t>製造原価</t>
    </r>
    <phoneticPr fontId="3"/>
  </si>
  <si>
    <r>
      <rPr>
        <sz val="11"/>
        <rFont val="ＭＳ Ｐゴシック"/>
        <family val="3"/>
        <charset val="128"/>
      </rPr>
      <t>うち変動費</t>
    </r>
    <phoneticPr fontId="3"/>
  </si>
  <si>
    <t>原価の関係</t>
    <rPh sb="0" eb="2">
      <t>ゲンカ</t>
    </rPh>
    <rPh sb="3" eb="5">
      <t>カンケイ</t>
    </rPh>
    <phoneticPr fontId="3"/>
  </si>
  <si>
    <t>営業利益</t>
    <rPh sb="0" eb="2">
      <t>エイギョウ</t>
    </rPh>
    <rPh sb="2" eb="4">
      <t>リエキ</t>
    </rPh>
    <phoneticPr fontId="3"/>
  </si>
  <si>
    <t>製品販売価格</t>
    <rPh sb="0" eb="2">
      <t>セイヒン</t>
    </rPh>
    <rPh sb="2" eb="4">
      <t>ハンバイ</t>
    </rPh>
    <rPh sb="4" eb="6">
      <t>カカク</t>
    </rPh>
    <phoneticPr fontId="3"/>
  </si>
  <si>
    <t>販売費</t>
    <rPh sb="0" eb="3">
      <t>ハンバイヒ</t>
    </rPh>
    <phoneticPr fontId="3"/>
  </si>
  <si>
    <t>総原価</t>
    <rPh sb="0" eb="1">
      <t>ソウ</t>
    </rPh>
    <rPh sb="1" eb="3">
      <t>ゲンカ</t>
    </rPh>
    <phoneticPr fontId="3"/>
  </si>
  <si>
    <t>一般管理費</t>
    <rPh sb="0" eb="2">
      <t>イッパン</t>
    </rPh>
    <rPh sb="2" eb="5">
      <t>カンリヒ</t>
    </rPh>
    <phoneticPr fontId="3"/>
  </si>
  <si>
    <t>間接材料費</t>
    <rPh sb="0" eb="2">
      <t>カンセツ</t>
    </rPh>
    <rPh sb="2" eb="5">
      <t>ザイリョウヒ</t>
    </rPh>
    <phoneticPr fontId="3"/>
  </si>
  <si>
    <t>製造原価</t>
    <rPh sb="0" eb="2">
      <t>セイゾウ</t>
    </rPh>
    <rPh sb="2" eb="4">
      <t>ゲンカ</t>
    </rPh>
    <phoneticPr fontId="3"/>
  </si>
  <si>
    <t>間接労務費</t>
    <rPh sb="0" eb="2">
      <t>カンセツ</t>
    </rPh>
    <rPh sb="2" eb="5">
      <t>ロウムヒ</t>
    </rPh>
    <phoneticPr fontId="3"/>
  </si>
  <si>
    <t>間接経費</t>
    <rPh sb="0" eb="2">
      <t>カンセツ</t>
    </rPh>
    <rPh sb="2" eb="4">
      <t>ケイヒ</t>
    </rPh>
    <phoneticPr fontId="3"/>
  </si>
  <si>
    <t xml:space="preserve">直接材料費 </t>
    <phoneticPr fontId="3"/>
  </si>
  <si>
    <t>製造直接費</t>
    <rPh sb="0" eb="2">
      <t>セイゾウ</t>
    </rPh>
    <rPh sb="2" eb="4">
      <t>チョクセツ</t>
    </rPh>
    <rPh sb="4" eb="5">
      <t>ヒ</t>
    </rPh>
    <phoneticPr fontId="3"/>
  </si>
  <si>
    <t>直接労務費</t>
    <phoneticPr fontId="3"/>
  </si>
  <si>
    <t xml:space="preserve">直接経費 </t>
    <phoneticPr fontId="3"/>
  </si>
  <si>
    <t>補助対象範囲</t>
    <rPh sb="0" eb="2">
      <t>ホジョ</t>
    </rPh>
    <rPh sb="2" eb="4">
      <t>タイショウ</t>
    </rPh>
    <rPh sb="4" eb="6">
      <t>ハンイ</t>
    </rPh>
    <phoneticPr fontId="3"/>
  </si>
  <si>
    <t>(1)総事業費と(4)補助対象経費支出予定額の差額：既存設備の撤去費、補強工事</t>
    <phoneticPr fontId="3"/>
  </si>
  <si>
    <t>総事業費と補助対象経費支出予定額の差額がある場合は、その概要を備考欄あるいは別紙にて説明する。</t>
    <phoneticPr fontId="3"/>
  </si>
  <si>
    <t>(2)寄付金その他の</t>
    <phoneticPr fontId="3"/>
  </si>
  <si>
    <t>(4)補助対象経費</t>
    <phoneticPr fontId="3"/>
  </si>
  <si>
    <t>(8)補助金所要額</t>
    <phoneticPr fontId="3"/>
  </si>
  <si>
    <t>積算表①労務費積算表</t>
    <rPh sb="0" eb="2">
      <t>セキサン</t>
    </rPh>
    <rPh sb="2" eb="3">
      <t>ヒョウ</t>
    </rPh>
    <rPh sb="4" eb="6">
      <t>ロウム</t>
    </rPh>
    <phoneticPr fontId="3"/>
  </si>
  <si>
    <t>①健康保険</t>
    <rPh sb="1" eb="3">
      <t>ケンコウ</t>
    </rPh>
    <rPh sb="3" eb="5">
      <t>ホケン</t>
    </rPh>
    <phoneticPr fontId="3"/>
  </si>
  <si>
    <t>本人負担</t>
    <rPh sb="0" eb="2">
      <t>ホンニン</t>
    </rPh>
    <rPh sb="2" eb="4">
      <t>フタン</t>
    </rPh>
    <phoneticPr fontId="3"/>
  </si>
  <si>
    <t>⑤雇用保険</t>
    <rPh sb="1" eb="3">
      <t>コヨウ</t>
    </rPh>
    <rPh sb="3" eb="5">
      <t>ホケン</t>
    </rPh>
    <phoneticPr fontId="3"/>
  </si>
  <si>
    <t>⑥労災保険</t>
    <rPh sb="1" eb="3">
      <t>ロウサイ</t>
    </rPh>
    <rPh sb="3" eb="5">
      <t>ホケン</t>
    </rPh>
    <phoneticPr fontId="3"/>
  </si>
  <si>
    <t>②介護保険</t>
  </si>
  <si>
    <t>②介護保険</t>
    <rPh sb="1" eb="3">
      <t>カイゴ</t>
    </rPh>
    <rPh sb="3" eb="5">
      <t>ホケン</t>
    </rPh>
    <phoneticPr fontId="3"/>
  </si>
  <si>
    <t>③厚生年金</t>
    <rPh sb="1" eb="3">
      <t>コウセイ</t>
    </rPh>
    <rPh sb="3" eb="5">
      <t>ネンキン</t>
    </rPh>
    <phoneticPr fontId="3"/>
  </si>
  <si>
    <t>④子ども・子育て拠出金</t>
    <rPh sb="1" eb="2">
      <t>コ</t>
    </rPh>
    <rPh sb="5" eb="7">
      <t>コソダ</t>
    </rPh>
    <rPh sb="8" eb="11">
      <t>キョシュツキン</t>
    </rPh>
    <phoneticPr fontId="3"/>
  </si>
  <si>
    <t>料率</t>
    <rPh sb="0" eb="2">
      <t>リョウリツ</t>
    </rPh>
    <phoneticPr fontId="3"/>
  </si>
  <si>
    <t>①健康険料</t>
    <phoneticPr fontId="3"/>
  </si>
  <si>
    <t>④子ども・子育て拠出金</t>
    <phoneticPr fontId="3"/>
  </si>
  <si>
    <t>⑤雇用保険</t>
    <phoneticPr fontId="3"/>
  </si>
  <si>
    <t>⑥労災保険</t>
    <phoneticPr fontId="3"/>
  </si>
  <si>
    <t>③厚生年金保険</t>
    <phoneticPr fontId="3"/>
  </si>
  <si>
    <t>賃金総額</t>
    <rPh sb="0" eb="2">
      <t>チンギン</t>
    </rPh>
    <rPh sb="2" eb="4">
      <t>ソウガク</t>
    </rPh>
    <phoneticPr fontId="3"/>
  </si>
  <si>
    <t>－</t>
    <phoneticPr fontId="3"/>
  </si>
  <si>
    <t>7/1000</t>
    <phoneticPr fontId="3"/>
  </si>
  <si>
    <t>x.xx/1000</t>
  </si>
  <si>
    <t>x.xx/1000</t>
    <phoneticPr fontId="3"/>
  </si>
  <si>
    <t>4/1000</t>
    <phoneticPr fontId="3"/>
  </si>
  <si>
    <t>2.0/1000</t>
    <phoneticPr fontId="3"/>
  </si>
  <si>
    <t>xx.xx/1000</t>
    <phoneticPr fontId="3"/>
  </si>
  <si>
    <t>XX%</t>
    <phoneticPr fontId="3"/>
  </si>
  <si>
    <t>事業主負担</t>
    <rPh sb="0" eb="3">
      <t>ジギョウヌシ</t>
    </rPh>
    <rPh sb="3" eb="4">
      <t>フ</t>
    </rPh>
    <rPh sb="4" eb="5">
      <t>タン</t>
    </rPh>
    <phoneticPr fontId="3"/>
  </si>
  <si>
    <t>事業主負担率</t>
    <rPh sb="0" eb="3">
      <t>ジギョウヌシ</t>
    </rPh>
    <rPh sb="3" eb="5">
      <t>フタン</t>
    </rPh>
    <rPh sb="5" eb="6">
      <t>リツ</t>
    </rPh>
    <phoneticPr fontId="3"/>
  </si>
  <si>
    <t>公募提案書（応募様式４）</t>
    <phoneticPr fontId="3"/>
  </si>
  <si>
    <t>(7)×補助率</t>
    <rPh sb="4" eb="7">
      <t>ホジョリツ</t>
    </rPh>
    <phoneticPr fontId="3"/>
  </si>
  <si>
    <t>補助率：</t>
    <rPh sb="0" eb="3">
      <t>ホジョリツ</t>
    </rPh>
    <phoneticPr fontId="3"/>
  </si>
  <si>
    <t>年度別補助基本額×補助率</t>
    <rPh sb="9" eb="12">
      <t>ホジョリツ</t>
    </rPh>
    <phoneticPr fontId="3"/>
  </si>
  <si>
    <t>(7)年度別補助基本額</t>
    <rPh sb="3" eb="5">
      <t>ネンド</t>
    </rPh>
    <rPh sb="5" eb="6">
      <t>ベツ</t>
    </rPh>
    <rPh sb="6" eb="8">
      <t>ホジョ</t>
    </rPh>
    <rPh sb="8" eb="10">
      <t>キホン</t>
    </rPh>
    <rPh sb="10" eb="11">
      <t>ガク</t>
    </rPh>
    <phoneticPr fontId="3"/>
  </si>
  <si>
    <t>(8)年度別補助金交付申請額
（千円未満切捨て）</t>
    <rPh sb="3" eb="5">
      <t>ネンド</t>
    </rPh>
    <rPh sb="5" eb="6">
      <t>ベツ</t>
    </rPh>
    <rPh sb="6" eb="9">
      <t>ホジョキン</t>
    </rPh>
    <rPh sb="9" eb="11">
      <t>コウフ</t>
    </rPh>
    <rPh sb="11" eb="13">
      <t>シンセイ</t>
    </rPh>
    <rPh sb="13" eb="14">
      <t>ガク</t>
    </rPh>
    <rPh sb="16" eb="18">
      <t>センエン</t>
    </rPh>
    <rPh sb="18" eb="20">
      <t>ミマン</t>
    </rPh>
    <rPh sb="20" eb="22">
      <t>キリス</t>
    </rPh>
    <phoneticPr fontId="3"/>
  </si>
  <si>
    <t>(5)年度別基準額</t>
    <rPh sb="3" eb="5">
      <t>ネンド</t>
    </rPh>
    <rPh sb="5" eb="6">
      <t>ベツ</t>
    </rPh>
    <rPh sb="6" eb="8">
      <t>キジュン</t>
    </rPh>
    <rPh sb="8" eb="9">
      <t>ガク</t>
    </rPh>
    <phoneticPr fontId="3"/>
  </si>
  <si>
    <r>
      <rPr>
        <sz val="11"/>
        <rFont val="ＭＳ 明朝"/>
        <family val="1"/>
        <charset val="128"/>
      </rPr>
      <t>小　　計</t>
    </r>
    <r>
      <rPr>
        <sz val="12"/>
        <rFont val="ＭＳ 明朝"/>
        <family val="1"/>
        <charset val="128"/>
      </rPr>
      <t xml:space="preserve">
</t>
    </r>
    <r>
      <rPr>
        <sz val="9.5"/>
        <rFont val="ＭＳ 明朝"/>
        <family val="1"/>
        <charset val="128"/>
      </rPr>
      <t>（(4)補助対象経費支出予定額）</t>
    </r>
    <rPh sb="0" eb="1">
      <t>ショウ</t>
    </rPh>
    <rPh sb="3" eb="4">
      <t>ケイ</t>
    </rPh>
    <rPh sb="15" eb="17">
      <t>シシュツ</t>
    </rPh>
    <rPh sb="17" eb="19">
      <t>ヨテイ</t>
    </rPh>
    <rPh sb="19" eb="20">
      <t>ガク</t>
    </rPh>
    <phoneticPr fontId="3"/>
  </si>
  <si>
    <t>　　元通貨</t>
    <rPh sb="2" eb="3">
      <t>モト</t>
    </rPh>
    <rPh sb="3" eb="5">
      <t>ツウカ</t>
    </rPh>
    <phoneticPr fontId="3"/>
  </si>
  <si>
    <t>2020年度（令和2年度）</t>
    <rPh sb="4" eb="6">
      <t>ネンド</t>
    </rPh>
    <rPh sb="7" eb="9">
      <t>レイワ</t>
    </rPh>
    <rPh sb="10" eb="12">
      <t>ネンド</t>
    </rPh>
    <phoneticPr fontId="3"/>
  </si>
  <si>
    <t>2021年度（令和3年度）</t>
    <rPh sb="4" eb="6">
      <t>ネンド</t>
    </rPh>
    <rPh sb="7" eb="8">
      <t>レイ</t>
    </rPh>
    <rPh sb="8" eb="9">
      <t>ワ</t>
    </rPh>
    <rPh sb="10" eb="12">
      <t>ネンド</t>
    </rPh>
    <phoneticPr fontId="3"/>
  </si>
  <si>
    <t>2022年度（令和4年度）</t>
    <rPh sb="4" eb="6">
      <t>ネンド</t>
    </rPh>
    <rPh sb="7" eb="8">
      <t>レイ</t>
    </rPh>
    <rPh sb="8" eb="9">
      <t>ワ</t>
    </rPh>
    <rPh sb="10" eb="12">
      <t>ネンド</t>
    </rPh>
    <phoneticPr fontId="3"/>
  </si>
  <si>
    <t>平成３１年４月分</t>
    <rPh sb="0" eb="2">
      <t>ヘイセイ</t>
    </rPh>
    <rPh sb="4" eb="5">
      <t>ネン</t>
    </rPh>
    <rPh sb="6" eb="7">
      <t>ガツ</t>
    </rPh>
    <rPh sb="7" eb="8">
      <t>ブン</t>
    </rPh>
    <phoneticPr fontId="3"/>
  </si>
  <si>
    <t>2020年度（令和2年度）　</t>
    <rPh sb="4" eb="6">
      <t>ネンド</t>
    </rPh>
    <rPh sb="7" eb="8">
      <t>カズ</t>
    </rPh>
    <rPh sb="9" eb="10">
      <t>ネン</t>
    </rPh>
    <rPh sb="10" eb="12">
      <t>ネンド</t>
    </rPh>
    <phoneticPr fontId="3"/>
  </si>
  <si>
    <t>令和元年５月分</t>
    <rPh sb="0" eb="2">
      <t>レイワ</t>
    </rPh>
    <rPh sb="2" eb="3">
      <t>ガン</t>
    </rPh>
    <rPh sb="3" eb="4">
      <t>ネン</t>
    </rPh>
    <rPh sb="5" eb="6">
      <t>ガツ</t>
    </rPh>
    <rPh sb="6" eb="7">
      <t>ブン</t>
    </rPh>
    <phoneticPr fontId="3"/>
  </si>
  <si>
    <t>令和元年６月分</t>
    <rPh sb="3" eb="4">
      <t>ネン</t>
    </rPh>
    <rPh sb="5" eb="6">
      <t>ガツ</t>
    </rPh>
    <rPh sb="6" eb="7">
      <t>ブン</t>
    </rPh>
    <phoneticPr fontId="3"/>
  </si>
  <si>
    <t>令和元年７月分</t>
    <rPh sb="3" eb="4">
      <t>ネン</t>
    </rPh>
    <rPh sb="5" eb="6">
      <t>ガツ</t>
    </rPh>
    <rPh sb="6" eb="7">
      <t>ブン</t>
    </rPh>
    <phoneticPr fontId="3"/>
  </si>
  <si>
    <t>令和元年８月分</t>
    <rPh sb="3" eb="4">
      <t>ネン</t>
    </rPh>
    <rPh sb="5" eb="6">
      <t>ガツ</t>
    </rPh>
    <rPh sb="6" eb="7">
      <t>ブン</t>
    </rPh>
    <phoneticPr fontId="3"/>
  </si>
  <si>
    <t>令和元年９月分</t>
    <rPh sb="3" eb="4">
      <t>ネン</t>
    </rPh>
    <rPh sb="5" eb="6">
      <t>ガツ</t>
    </rPh>
    <rPh sb="6" eb="7">
      <t>ブン</t>
    </rPh>
    <phoneticPr fontId="3"/>
  </si>
  <si>
    <t>令和元年１０月分</t>
    <rPh sb="3" eb="4">
      <t>ネン</t>
    </rPh>
    <rPh sb="6" eb="7">
      <t>ガツ</t>
    </rPh>
    <rPh sb="7" eb="8">
      <t>ブン</t>
    </rPh>
    <phoneticPr fontId="3"/>
  </si>
  <si>
    <t>令和元年１１月分</t>
    <rPh sb="0" eb="2">
      <t>レイワ</t>
    </rPh>
    <rPh sb="2" eb="4">
      <t>ガンネン</t>
    </rPh>
    <rPh sb="3" eb="4">
      <t>ネン</t>
    </rPh>
    <rPh sb="6" eb="7">
      <t>ガツ</t>
    </rPh>
    <rPh sb="7" eb="8">
      <t>ブン</t>
    </rPh>
    <phoneticPr fontId="3"/>
  </si>
  <si>
    <t>令和元年１２月分</t>
    <rPh sb="0" eb="2">
      <t>レイワ</t>
    </rPh>
    <rPh sb="2" eb="4">
      <t>ガンネン</t>
    </rPh>
    <rPh sb="3" eb="4">
      <t>ネン</t>
    </rPh>
    <rPh sb="6" eb="7">
      <t>ガツ</t>
    </rPh>
    <rPh sb="7" eb="8">
      <t>ブン</t>
    </rPh>
    <phoneticPr fontId="3"/>
  </si>
  <si>
    <t>令和２年１月分</t>
    <rPh sb="0" eb="2">
      <t>レイワ</t>
    </rPh>
    <rPh sb="3" eb="4">
      <t>ネン</t>
    </rPh>
    <rPh sb="5" eb="6">
      <t>ガツ</t>
    </rPh>
    <rPh sb="6" eb="7">
      <t>ブン</t>
    </rPh>
    <phoneticPr fontId="3"/>
  </si>
  <si>
    <t>令和２年２月分</t>
    <rPh sb="0" eb="2">
      <t>レイワ</t>
    </rPh>
    <rPh sb="3" eb="4">
      <t>ネン</t>
    </rPh>
    <rPh sb="5" eb="6">
      <t>ガツ</t>
    </rPh>
    <rPh sb="6" eb="7">
      <t>ブン</t>
    </rPh>
    <phoneticPr fontId="3"/>
  </si>
  <si>
    <t>令和２年３月分</t>
    <rPh sb="0" eb="2">
      <t>レイワ</t>
    </rPh>
    <rPh sb="3" eb="4">
      <t>ネン</t>
    </rPh>
    <rPh sb="5" eb="6">
      <t>ガツ</t>
    </rPh>
    <rPh sb="6" eb="7">
      <t>ブン</t>
    </rPh>
    <phoneticPr fontId="3"/>
  </si>
  <si>
    <t>H29.9月まで</t>
    <rPh sb="5" eb="6">
      <t>ガツ</t>
    </rPh>
    <phoneticPr fontId="3"/>
  </si>
  <si>
    <t>※労務費単価は2019年度（平成３１年度）実績による</t>
    <rPh sb="1" eb="4">
      <t>ロウムヒ</t>
    </rPh>
    <rPh sb="4" eb="6">
      <t>タンカ</t>
    </rPh>
    <rPh sb="11" eb="13">
      <t>ネンド</t>
    </rPh>
    <rPh sb="14" eb="16">
      <t>ヘイセイ</t>
    </rPh>
    <rPh sb="21" eb="23">
      <t>ジッセキ</t>
    </rPh>
    <phoneticPr fontId="3"/>
  </si>
  <si>
    <r>
      <rPr>
        <sz val="12"/>
        <rFont val="Arial"/>
        <family val="3"/>
      </rPr>
      <t>2020</t>
    </r>
    <r>
      <rPr>
        <sz val="12"/>
        <rFont val="ＭＳ ゴシック"/>
        <family val="3"/>
        <charset val="128"/>
      </rPr>
      <t>年度</t>
    </r>
    <r>
      <rPr>
        <sz val="12"/>
        <rFont val="メイリオ"/>
        <family val="3"/>
        <charset val="128"/>
      </rPr>
      <t>（令和</t>
    </r>
    <r>
      <rPr>
        <sz val="12"/>
        <rFont val="Arial"/>
        <family val="3"/>
      </rPr>
      <t>2</t>
    </r>
    <r>
      <rPr>
        <sz val="12"/>
        <rFont val="メイリオ"/>
        <family val="3"/>
        <charset val="128"/>
      </rPr>
      <t>年度）</t>
    </r>
    <rPh sb="4" eb="5">
      <t>ネン</t>
    </rPh>
    <rPh sb="5" eb="6">
      <t>ド</t>
    </rPh>
    <rPh sb="7" eb="9">
      <t>レイワ</t>
    </rPh>
    <rPh sb="10" eb="12">
      <t>ネンド</t>
    </rPh>
    <phoneticPr fontId="3"/>
  </si>
  <si>
    <t>令和２年１１月</t>
    <rPh sb="0" eb="2">
      <t>レイワ</t>
    </rPh>
    <rPh sb="3" eb="4">
      <t>ネン</t>
    </rPh>
    <rPh sb="6" eb="7">
      <t>ガツ</t>
    </rPh>
    <phoneticPr fontId="3"/>
  </si>
  <si>
    <r>
      <t>令和２</t>
    </r>
    <r>
      <rPr>
        <strike/>
        <sz val="11"/>
        <color rgb="FF3333FF"/>
        <rFont val="ＭＳ 明朝"/>
        <family val="1"/>
        <charset val="128"/>
      </rPr>
      <t>年</t>
    </r>
    <r>
      <rPr>
        <sz val="11"/>
        <color rgb="FF3333FF"/>
        <rFont val="ＭＳ 明朝"/>
        <family val="1"/>
        <charset val="128"/>
      </rPr>
      <t>１１月</t>
    </r>
    <rPh sb="0" eb="2">
      <t>レイワ</t>
    </rPh>
    <rPh sb="3" eb="4">
      <t>ネン</t>
    </rPh>
    <rPh sb="6" eb="7">
      <t>ガツ</t>
    </rPh>
    <phoneticPr fontId="3"/>
  </si>
  <si>
    <t>リース導入費</t>
    <rPh sb="3" eb="5">
      <t>ドウニュウ</t>
    </rPh>
    <rPh sb="5" eb="6">
      <t>ヒ</t>
    </rPh>
    <phoneticPr fontId="3"/>
  </si>
  <si>
    <t>設備費</t>
    <rPh sb="0" eb="2">
      <t>セツビ</t>
    </rPh>
    <phoneticPr fontId="3"/>
  </si>
  <si>
    <t>冷凍機・冷却塔</t>
    <phoneticPr fontId="3"/>
  </si>
  <si>
    <t>リース金利</t>
    <rPh sb="3" eb="5">
      <t>キンリ</t>
    </rPh>
    <phoneticPr fontId="3"/>
  </si>
  <si>
    <t>元通貨</t>
    <phoneticPr fontId="3"/>
  </si>
  <si>
    <t>ROUND(-PMT(F12/12,F8,F10,-F11,1),-1)</t>
    <phoneticPr fontId="3"/>
  </si>
  <si>
    <t>F12=9.5%</t>
    <phoneticPr fontId="3"/>
  </si>
  <si>
    <t>ROUND(-PMT(0.095/12,60,100000000,-0,1),-1)</t>
    <phoneticPr fontId="3"/>
  </si>
  <si>
    <t>F8=60</t>
    <phoneticPr fontId="3"/>
  </si>
  <si>
    <t>F10=100000000</t>
    <phoneticPr fontId="3"/>
  </si>
  <si>
    <t>F11=0</t>
    <phoneticPr fontId="3"/>
  </si>
  <si>
    <t>4-2(積算表)</t>
    <phoneticPr fontId="3"/>
  </si>
  <si>
    <r>
      <t>代表事業名　：</t>
    </r>
    <r>
      <rPr>
        <u/>
        <sz val="12"/>
        <color rgb="FF3333FF"/>
        <rFont val="ＭＳ 明朝"/>
        <family val="1"/>
        <charset val="128"/>
      </rPr>
      <t>ABCエコロジー株式会社</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</si>
</sst>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0_ "/>
    <numFmt numFmtId="177" formatCode="&quot;US$&quot;#,##0.00;[Red]\-&quot;US$&quot;#,##0.00"/>
    <numFmt numFmtId="178" formatCode="yyyy&quot;年&quot;m&quot;月&quot;;@"/>
    <numFmt numFmtId="179" formatCode="0_);[Red]\(0\)"/>
    <numFmt numFmtId="180" formatCode="#,##0_);[Red]\(#,##0\)"/>
    <numFmt numFmtId="181" formatCode="yyyy&quot;年&quot;m&quot;月&quot;d&quot;日&quot;;@"/>
    <numFmt numFmtId="182" formatCode="&quot;¥&quot;#,##0_);[Red]\(&quot;¥&quot;#,##0\)"/>
    <numFmt numFmtId="183" formatCode="0.00&quot; 円&quot;"/>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1"/>
      <color theme="1"/>
      <name val="ＭＳ 明朝"/>
      <family val="1"/>
      <charset val="128"/>
    </font>
    <font>
      <sz val="10"/>
      <name val="ＭＳ 明朝"/>
      <family val="1"/>
      <charset val="128"/>
    </font>
    <font>
      <sz val="12"/>
      <color rgb="FFFF0000"/>
      <name val="ＭＳ 明朝"/>
      <family val="1"/>
      <charset val="128"/>
    </font>
    <font>
      <sz val="11"/>
      <color rgb="FFFF0000"/>
      <name val="ＭＳ 明朝"/>
      <family val="1"/>
      <charset val="128"/>
    </font>
    <font>
      <b/>
      <sz val="11"/>
      <color rgb="FF3333CC"/>
      <name val="ＭＳ 明朝"/>
      <family val="1"/>
      <charset val="128"/>
    </font>
    <font>
      <strike/>
      <sz val="12"/>
      <name val="Yu Gothic UI"/>
      <family val="3"/>
      <charset val="128"/>
    </font>
    <font>
      <b/>
      <sz val="14"/>
      <name val="ＭＳ Ｐゴシック"/>
      <family val="3"/>
      <charset val="128"/>
    </font>
    <font>
      <b/>
      <sz val="11"/>
      <name val="ＭＳ Ｐゴシック"/>
      <family val="3"/>
      <charset val="128"/>
    </font>
    <font>
      <b/>
      <u/>
      <sz val="20"/>
      <name val="ＭＳ Ｐゴシック"/>
      <family val="3"/>
      <charset val="128"/>
    </font>
    <font>
      <b/>
      <u/>
      <sz val="20"/>
      <name val="Arial"/>
      <family val="2"/>
    </font>
    <font>
      <b/>
      <sz val="20"/>
      <name val="Arial"/>
      <family val="2"/>
    </font>
    <font>
      <sz val="12"/>
      <name val="ＭＳ Ｐゴシック"/>
      <family val="3"/>
      <charset val="128"/>
    </font>
    <font>
      <sz val="12"/>
      <name val="Arial"/>
      <family val="2"/>
    </font>
    <font>
      <u/>
      <sz val="11"/>
      <name val="Arial"/>
      <family val="2"/>
    </font>
    <font>
      <sz val="14"/>
      <name val="ＭＳ Ｐゴシック"/>
      <family val="3"/>
      <charset val="128"/>
    </font>
    <font>
      <sz val="9"/>
      <name val="Arial"/>
      <family val="2"/>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8"/>
      <color theme="1"/>
      <name val="ＭＳ ゴシック"/>
      <family val="3"/>
      <charset val="128"/>
    </font>
    <font>
      <sz val="6"/>
      <name val="ＭＳ Ｐゴシック"/>
      <family val="2"/>
      <charset val="128"/>
      <scheme val="minor"/>
    </font>
    <font>
      <sz val="12"/>
      <name val="ＭＳ ゴシック"/>
      <family val="3"/>
      <charset val="128"/>
    </font>
    <font>
      <b/>
      <sz val="18"/>
      <color theme="1"/>
      <name val="Arial"/>
      <family val="2"/>
    </font>
    <font>
      <sz val="11"/>
      <color theme="1"/>
      <name val="Arial"/>
      <family val="2"/>
    </font>
    <font>
      <sz val="11"/>
      <name val="Arial"/>
      <family val="2"/>
    </font>
    <font>
      <sz val="12"/>
      <color theme="1"/>
      <name val="Arial"/>
      <family val="2"/>
    </font>
    <font>
      <sz val="14"/>
      <color theme="1"/>
      <name val="Arial"/>
      <family val="2"/>
    </font>
    <font>
      <sz val="14"/>
      <name val="Arial"/>
      <family val="2"/>
    </font>
    <font>
      <sz val="12"/>
      <color indexed="81"/>
      <name val="ＭＳ Ｐゴシック"/>
      <family val="3"/>
      <charset val="128"/>
    </font>
    <font>
      <sz val="10"/>
      <name val="ＭＳ Ｐゴシック"/>
      <family val="3"/>
      <charset val="128"/>
    </font>
    <font>
      <u/>
      <sz val="11"/>
      <name val="ＭＳ 明朝"/>
      <family val="1"/>
      <charset val="128"/>
    </font>
    <font>
      <u/>
      <sz val="11"/>
      <color rgb="FF0000FF"/>
      <name val="ＭＳ 明朝"/>
      <family val="1"/>
      <charset val="128"/>
    </font>
    <font>
      <sz val="9.5"/>
      <name val="ＭＳ 明朝"/>
      <family val="1"/>
      <charset val="128"/>
    </font>
    <font>
      <b/>
      <sz val="18"/>
      <name val="ＭＳ Ｐゴシック"/>
      <family val="3"/>
      <charset val="128"/>
    </font>
    <font>
      <sz val="11"/>
      <color theme="0"/>
      <name val="Arial"/>
      <family val="2"/>
    </font>
    <font>
      <sz val="11"/>
      <color theme="0"/>
      <name val="ＭＳ Ｐゴシック"/>
      <family val="3"/>
      <charset val="128"/>
    </font>
    <font>
      <b/>
      <sz val="11"/>
      <name val="Arial"/>
      <family val="2"/>
    </font>
    <font>
      <sz val="7"/>
      <name val="ＭＳ 明朝"/>
      <family val="1"/>
      <charset val="128"/>
    </font>
    <font>
      <b/>
      <sz val="12"/>
      <name val="Arial"/>
      <family val="2"/>
    </font>
    <font>
      <b/>
      <u/>
      <sz val="11"/>
      <name val="ＭＳ Ｐゴシック"/>
      <family val="3"/>
      <charset val="128"/>
    </font>
    <font>
      <sz val="12"/>
      <color rgb="FF3333FF"/>
      <name val="ＭＳ 明朝"/>
      <family val="1"/>
      <charset val="128"/>
    </font>
    <font>
      <sz val="11"/>
      <color rgb="FF3333FF"/>
      <name val="ＭＳ 明朝"/>
      <family val="1"/>
      <charset val="128"/>
    </font>
    <font>
      <sz val="10"/>
      <color rgb="FF3333FF"/>
      <name val="ＭＳ 明朝"/>
      <family val="1"/>
      <charset val="128"/>
    </font>
    <font>
      <b/>
      <sz val="12"/>
      <color rgb="FF3333FF"/>
      <name val="ＭＳ 明朝"/>
      <family val="1"/>
      <charset val="128"/>
    </font>
    <font>
      <b/>
      <sz val="11"/>
      <color rgb="FF3333FF"/>
      <name val="ＭＳ 明朝"/>
      <family val="1"/>
      <charset val="128"/>
    </font>
    <font>
      <sz val="9"/>
      <color rgb="FF3333FF"/>
      <name val="ＭＳ 明朝"/>
      <family val="1"/>
      <charset val="128"/>
    </font>
    <font>
      <sz val="11"/>
      <color rgb="FFFF0000"/>
      <name val="ＭＳ Ｐゴシック"/>
      <family val="3"/>
      <charset val="128"/>
    </font>
    <font>
      <sz val="11"/>
      <color rgb="FFFF0000"/>
      <name val="ＭＳ Ｐゴシック"/>
      <family val="3"/>
      <charset val="128"/>
      <scheme val="minor"/>
    </font>
    <font>
      <sz val="10"/>
      <color theme="1"/>
      <name val="ＭＳ Ｐゴシック"/>
      <family val="3"/>
      <charset val="128"/>
    </font>
    <font>
      <b/>
      <sz val="11"/>
      <color indexed="81"/>
      <name val="ＭＳ Ｐゴシック"/>
      <family val="3"/>
      <charset val="128"/>
    </font>
    <font>
      <sz val="11"/>
      <color indexed="81"/>
      <name val="MS P ゴシック"/>
      <family val="3"/>
      <charset val="128"/>
    </font>
    <font>
      <b/>
      <sz val="11"/>
      <color indexed="81"/>
      <name val="MS P ゴシック"/>
      <family val="3"/>
      <charset val="128"/>
    </font>
    <font>
      <sz val="11"/>
      <color indexed="81"/>
      <name val="ＭＳ Ｐゴシック"/>
      <family val="3"/>
      <charset val="128"/>
    </font>
    <font>
      <sz val="10"/>
      <color indexed="81"/>
      <name val="ＭＳ Ｐゴシック"/>
      <family val="3"/>
      <charset val="128"/>
    </font>
    <font>
      <sz val="12"/>
      <name val="Arial"/>
      <family val="3"/>
      <charset val="128"/>
    </font>
    <font>
      <sz val="12"/>
      <color rgb="FF3333CC"/>
      <name val="ＭＳ 明朝"/>
      <family val="1"/>
      <charset val="128"/>
    </font>
    <font>
      <b/>
      <sz val="10"/>
      <color rgb="FF3333CC"/>
      <name val="ＭＳ 明朝"/>
      <family val="1"/>
      <charset val="128"/>
    </font>
    <font>
      <sz val="11"/>
      <color rgb="FF3333CC"/>
      <name val="ＭＳ 明朝"/>
      <family val="1"/>
      <charset val="128"/>
    </font>
    <font>
      <sz val="12"/>
      <name val="Arial"/>
      <family val="3"/>
    </font>
    <font>
      <sz val="12"/>
      <name val="メイリオ"/>
      <family val="3"/>
      <charset val="128"/>
    </font>
    <font>
      <strike/>
      <sz val="11"/>
      <color rgb="FF3333FF"/>
      <name val="ＭＳ 明朝"/>
      <family val="1"/>
      <charset val="128"/>
    </font>
    <font>
      <u/>
      <sz val="12"/>
      <name val="ＭＳ 明朝"/>
      <family val="1"/>
      <charset val="128"/>
    </font>
    <font>
      <u/>
      <sz val="12"/>
      <color rgb="FF3333FF"/>
      <name val="ＭＳ 明朝"/>
      <family val="1"/>
      <charset val="128"/>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CC"/>
        <bgColor indexed="64"/>
      </patternFill>
    </fill>
    <fill>
      <patternFill patternType="solid">
        <fgColor rgb="FFE7F6FF"/>
        <bgColor indexed="64"/>
      </patternFill>
    </fill>
  </fills>
  <borders count="11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auto="1"/>
      </right>
      <top/>
      <bottom/>
      <diagonal/>
    </border>
    <border>
      <left style="thin">
        <color auto="1"/>
      </left>
      <right/>
      <top/>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rgb="FFC00000"/>
      </left>
      <right style="thin">
        <color indexed="64"/>
      </right>
      <top style="double">
        <color rgb="FFC00000"/>
      </top>
      <bottom style="thin">
        <color indexed="64"/>
      </bottom>
      <diagonal/>
    </border>
    <border>
      <left style="thin">
        <color indexed="64"/>
      </left>
      <right style="thin">
        <color indexed="64"/>
      </right>
      <top style="double">
        <color rgb="FFC00000"/>
      </top>
      <bottom style="thin">
        <color indexed="64"/>
      </bottom>
      <diagonal/>
    </border>
    <border>
      <left style="thin">
        <color indexed="64"/>
      </left>
      <right style="double">
        <color rgb="FFC00000"/>
      </right>
      <top style="double">
        <color rgb="FFC00000"/>
      </top>
      <bottom style="thin">
        <color indexed="64"/>
      </bottom>
      <diagonal/>
    </border>
    <border>
      <left style="double">
        <color rgb="FFC00000"/>
      </left>
      <right style="thin">
        <color indexed="64"/>
      </right>
      <top style="thin">
        <color indexed="64"/>
      </top>
      <bottom style="thin">
        <color indexed="64"/>
      </bottom>
      <diagonal/>
    </border>
    <border>
      <left style="thin">
        <color indexed="64"/>
      </left>
      <right style="double">
        <color rgb="FFC00000"/>
      </right>
      <top style="thin">
        <color indexed="64"/>
      </top>
      <bottom style="thin">
        <color indexed="64"/>
      </bottom>
      <diagonal/>
    </border>
    <border>
      <left style="double">
        <color rgb="FFC00000"/>
      </left>
      <right style="thin">
        <color indexed="64"/>
      </right>
      <top style="thin">
        <color indexed="64"/>
      </top>
      <bottom style="double">
        <color rgb="FFC00000"/>
      </bottom>
      <diagonal/>
    </border>
    <border>
      <left style="thin">
        <color indexed="64"/>
      </left>
      <right style="thin">
        <color indexed="64"/>
      </right>
      <top style="thin">
        <color indexed="64"/>
      </top>
      <bottom style="double">
        <color rgb="FFC00000"/>
      </bottom>
      <diagonal/>
    </border>
    <border>
      <left style="thin">
        <color indexed="64"/>
      </left>
      <right style="double">
        <color rgb="FFC00000"/>
      </right>
      <top style="thin">
        <color indexed="64"/>
      </top>
      <bottom style="double">
        <color rgb="FFC00000"/>
      </bottom>
      <diagonal/>
    </border>
    <border>
      <left style="double">
        <color rgb="FFC00000"/>
      </left>
      <right style="double">
        <color rgb="FFC00000"/>
      </right>
      <top style="double">
        <color rgb="FFC00000"/>
      </top>
      <bottom style="double">
        <color rgb="FFC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5" fillId="0" borderId="0">
      <alignment vertical="center"/>
    </xf>
    <xf numFmtId="0" fontId="5" fillId="0" borderId="0"/>
    <xf numFmtId="9" fontId="5" fillId="0" borderId="0" applyFont="0" applyFill="0" applyBorder="0" applyAlignment="0" applyProtection="0">
      <alignment vertical="center"/>
    </xf>
  </cellStyleXfs>
  <cellXfs count="1076">
    <xf numFmtId="0" fontId="0" fillId="0" borderId="0" xfId="0">
      <alignment vertical="center"/>
    </xf>
    <xf numFmtId="0" fontId="7" fillId="0" borderId="0" xfId="0" applyFont="1" applyFill="1" applyAlignment="1">
      <alignment vertical="center"/>
    </xf>
    <xf numFmtId="0" fontId="8" fillId="0" borderId="0" xfId="0" applyFont="1" applyFill="1" applyAlignment="1">
      <alignment vertical="center"/>
    </xf>
    <xf numFmtId="176" fontId="6" fillId="0" borderId="1" xfId="0" applyNumberFormat="1" applyFont="1" applyFill="1" applyBorder="1" applyAlignment="1">
      <alignment horizontal="left" vertical="center"/>
    </xf>
    <xf numFmtId="176" fontId="6" fillId="0" borderId="2" xfId="0" applyNumberFormat="1" applyFont="1" applyFill="1" applyBorder="1" applyAlignment="1">
      <alignment horizontal="center" vertical="center"/>
    </xf>
    <xf numFmtId="0" fontId="6" fillId="0" borderId="6" xfId="0" applyFont="1" applyFill="1" applyBorder="1" applyAlignment="1">
      <alignment horizontal="left" vertical="top"/>
    </xf>
    <xf numFmtId="176" fontId="6" fillId="0" borderId="3"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176" fontId="6" fillId="0" borderId="14" xfId="0" applyNumberFormat="1" applyFont="1" applyFill="1" applyBorder="1" applyAlignment="1">
      <alignment vertical="center" wrapText="1"/>
    </xf>
    <xf numFmtId="176" fontId="6" fillId="0" borderId="14" xfId="0" applyNumberFormat="1" applyFont="1" applyFill="1" applyBorder="1" applyAlignment="1">
      <alignment vertical="center" wrapText="1"/>
    </xf>
    <xf numFmtId="0" fontId="6" fillId="0" borderId="13" xfId="0" applyFont="1" applyFill="1" applyBorder="1" applyAlignment="1">
      <alignment vertical="center" wrapText="1"/>
    </xf>
    <xf numFmtId="0" fontId="11" fillId="0" borderId="0" xfId="0" applyFont="1" applyFill="1" applyBorder="1" applyAlignment="1">
      <alignment vertical="center"/>
    </xf>
    <xf numFmtId="0" fontId="11" fillId="0" borderId="35"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8" xfId="0" applyFont="1" applyFill="1" applyBorder="1" applyAlignment="1">
      <alignment horizontal="left" vertical="center"/>
    </xf>
    <xf numFmtId="0" fontId="11" fillId="0" borderId="33" xfId="0" applyFont="1" applyFill="1" applyBorder="1" applyAlignment="1">
      <alignment horizontal="righ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21"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8" xfId="0" applyFont="1" applyFill="1" applyBorder="1" applyAlignment="1">
      <alignment vertical="center"/>
    </xf>
    <xf numFmtId="0" fontId="14" fillId="0" borderId="0" xfId="0" applyFont="1">
      <alignment vertical="center"/>
    </xf>
    <xf numFmtId="38" fontId="0" fillId="0" borderId="0" xfId="1" applyFont="1">
      <alignment vertical="center"/>
    </xf>
    <xf numFmtId="0" fontId="0" fillId="0" borderId="0" xfId="0" applyAlignment="1">
      <alignment vertical="center"/>
    </xf>
    <xf numFmtId="0" fontId="15" fillId="0" borderId="0" xfId="0" applyFont="1">
      <alignment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6" xfId="0" applyFill="1" applyBorder="1" applyAlignment="1">
      <alignment horizontal="center" vertical="center" wrapText="1"/>
    </xf>
    <xf numFmtId="0" fontId="0" fillId="0" borderId="47" xfId="0" applyBorder="1" applyAlignment="1">
      <alignment horizontal="center" vertical="center"/>
    </xf>
    <xf numFmtId="0" fontId="0" fillId="0" borderId="34" xfId="0" applyBorder="1" applyAlignment="1">
      <alignment horizontal="center" vertical="center"/>
    </xf>
    <xf numFmtId="2" fontId="0" fillId="3" borderId="36" xfId="0" applyNumberFormat="1" applyFill="1" applyBorder="1">
      <alignment vertical="center"/>
    </xf>
    <xf numFmtId="2" fontId="0" fillId="0" borderId="48" xfId="0" applyNumberFormat="1" applyBorder="1">
      <alignment vertical="center"/>
    </xf>
    <xf numFmtId="2" fontId="0" fillId="0" borderId="36" xfId="0" applyNumberFormat="1" applyBorder="1">
      <alignment vertical="center"/>
    </xf>
    <xf numFmtId="2" fontId="0" fillId="0" borderId="46" xfId="0" applyNumberFormat="1" applyBorder="1" applyAlignment="1">
      <alignment vertical="center"/>
    </xf>
    <xf numFmtId="38" fontId="0" fillId="0" borderId="46" xfId="1" applyFont="1" applyBorder="1" applyAlignment="1">
      <alignment vertical="center"/>
    </xf>
    <xf numFmtId="0" fontId="0" fillId="0" borderId="40" xfId="0" applyBorder="1" applyAlignment="1">
      <alignment horizontal="center" vertical="center"/>
    </xf>
    <xf numFmtId="0" fontId="0" fillId="0" borderId="52" xfId="0" applyBorder="1" applyAlignment="1">
      <alignment horizontal="center" vertical="center"/>
    </xf>
    <xf numFmtId="2" fontId="0" fillId="0" borderId="57" xfId="0" applyNumberFormat="1" applyBorder="1" applyAlignment="1">
      <alignment vertical="center"/>
    </xf>
    <xf numFmtId="38" fontId="0" fillId="0" borderId="57" xfId="1" applyFont="1" applyBorder="1" applyAlignment="1">
      <alignment vertical="center"/>
    </xf>
    <xf numFmtId="0" fontId="0" fillId="0" borderId="58" xfId="0" applyBorder="1" applyAlignment="1">
      <alignment horizontal="center" vertical="center"/>
    </xf>
    <xf numFmtId="2" fontId="0" fillId="3" borderId="58" xfId="0" applyNumberFormat="1" applyFill="1" applyBorder="1">
      <alignment vertical="center"/>
    </xf>
    <xf numFmtId="2" fontId="0" fillId="0" borderId="58" xfId="0" applyNumberFormat="1" applyBorder="1">
      <alignment vertical="center"/>
    </xf>
    <xf numFmtId="2" fontId="0" fillId="0" borderId="59" xfId="0" applyNumberFormat="1" applyBorder="1" applyAlignment="1">
      <alignment vertical="center"/>
    </xf>
    <xf numFmtId="38" fontId="0" fillId="0" borderId="59" xfId="1" applyFont="1" applyBorder="1" applyAlignment="1">
      <alignment vertical="center"/>
    </xf>
    <xf numFmtId="2" fontId="0" fillId="3" borderId="29" xfId="0" applyNumberFormat="1" applyFill="1" applyBorder="1">
      <alignment vertical="center"/>
    </xf>
    <xf numFmtId="2" fontId="0" fillId="0" borderId="29" xfId="0" applyNumberFormat="1" applyBorder="1">
      <alignment vertical="center"/>
    </xf>
    <xf numFmtId="2" fontId="0" fillId="0" borderId="61" xfId="0" applyNumberFormat="1" applyBorder="1" applyAlignment="1">
      <alignment vertical="center"/>
    </xf>
    <xf numFmtId="0" fontId="0" fillId="0" borderId="61" xfId="0" applyBorder="1" applyAlignment="1">
      <alignment horizontal="center" vertical="center"/>
    </xf>
    <xf numFmtId="38" fontId="0" fillId="3" borderId="13" xfId="1" applyFont="1" applyFill="1" applyBorder="1" applyAlignment="1">
      <alignment horizontal="center" vertical="center"/>
    </xf>
    <xf numFmtId="38" fontId="0" fillId="0" borderId="14" xfId="1"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38" fontId="0" fillId="0" borderId="0" xfId="0" applyNumberFormat="1">
      <alignment vertical="center"/>
    </xf>
    <xf numFmtId="0" fontId="17" fillId="0" borderId="0" xfId="2" applyFont="1" applyAlignment="1" applyProtection="1">
      <alignment horizontal="center" vertical="center"/>
      <protection locked="0"/>
    </xf>
    <xf numFmtId="0" fontId="18" fillId="0" borderId="0" xfId="2" applyFont="1" applyAlignment="1" applyProtection="1">
      <alignment horizontal="center" vertical="center"/>
      <protection locked="0"/>
    </xf>
    <xf numFmtId="0" fontId="19" fillId="0" borderId="0" xfId="0" applyFont="1" applyAlignment="1">
      <alignment vertical="center"/>
    </xf>
    <xf numFmtId="0" fontId="19" fillId="0" borderId="0" xfId="0" applyFont="1" applyAlignment="1">
      <alignment horizontal="right" vertical="center"/>
    </xf>
    <xf numFmtId="0" fontId="21" fillId="0" borderId="0" xfId="2"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20" fillId="0" borderId="32" xfId="2" applyFont="1" applyBorder="1" applyAlignment="1" applyProtection="1">
      <alignment horizontal="center" vertical="center"/>
      <protection locked="0"/>
    </xf>
    <xf numFmtId="0" fontId="0" fillId="0" borderId="36" xfId="0" applyBorder="1" applyAlignment="1">
      <alignment vertical="center"/>
    </xf>
    <xf numFmtId="38" fontId="0" fillId="0" borderId="36" xfId="1" applyFont="1" applyBorder="1" applyAlignment="1">
      <alignment vertical="center"/>
    </xf>
    <xf numFmtId="38" fontId="0" fillId="0" borderId="36" xfId="0" applyNumberFormat="1" applyBorder="1" applyAlignment="1">
      <alignment vertical="center"/>
    </xf>
    <xf numFmtId="0" fontId="0" fillId="0" borderId="0" xfId="0" applyAlignment="1">
      <alignment horizontal="right" vertical="center"/>
    </xf>
    <xf numFmtId="38" fontId="0" fillId="0" borderId="0" xfId="1" applyFont="1" applyBorder="1" applyAlignment="1">
      <alignment vertical="center"/>
    </xf>
    <xf numFmtId="0" fontId="0" fillId="0" borderId="0" xfId="0" applyBorder="1" applyAlignment="1">
      <alignment vertical="center"/>
    </xf>
    <xf numFmtId="38" fontId="22" fillId="0" borderId="57" xfId="1" applyFont="1" applyBorder="1" applyAlignment="1">
      <alignment horizontal="right" vertical="center"/>
    </xf>
    <xf numFmtId="0" fontId="23" fillId="0" borderId="0" xfId="0" applyFont="1" applyAlignment="1" applyProtection="1">
      <alignment vertical="center"/>
      <protection locked="0"/>
    </xf>
    <xf numFmtId="178" fontId="14" fillId="0" borderId="0" xfId="0" applyNumberFormat="1" applyFont="1">
      <alignment vertical="center"/>
    </xf>
    <xf numFmtId="179" fontId="14" fillId="0" borderId="0" xfId="0" applyNumberFormat="1" applyFont="1">
      <alignment vertical="center"/>
    </xf>
    <xf numFmtId="178" fontId="15" fillId="0" borderId="0" xfId="0" applyNumberFormat="1" applyFont="1">
      <alignment vertical="center"/>
    </xf>
    <xf numFmtId="179" fontId="15" fillId="0" borderId="0" xfId="0" applyNumberFormat="1" applyFont="1">
      <alignment vertical="center"/>
    </xf>
    <xf numFmtId="180" fontId="24" fillId="3" borderId="57" xfId="3" applyNumberFormat="1" applyFont="1" applyFill="1" applyBorder="1" applyAlignment="1">
      <alignment horizontal="center" vertical="center" wrapText="1"/>
    </xf>
    <xf numFmtId="180" fontId="24" fillId="3" borderId="57" xfId="3" applyNumberFormat="1" applyFont="1" applyFill="1" applyBorder="1" applyAlignment="1">
      <alignment horizontal="center" vertical="center" wrapText="1"/>
    </xf>
    <xf numFmtId="180" fontId="25" fillId="3" borderId="57" xfId="3" applyNumberFormat="1" applyFont="1" applyFill="1" applyBorder="1" applyAlignment="1">
      <alignment horizontal="center" vertical="center" wrapText="1" shrinkToFit="1"/>
    </xf>
    <xf numFmtId="0" fontId="24" fillId="0" borderId="0" xfId="3" applyNumberFormat="1" applyFont="1" applyAlignment="1">
      <alignment horizontal="center" vertical="center"/>
    </xf>
    <xf numFmtId="49" fontId="24" fillId="0" borderId="0" xfId="3" applyNumberFormat="1" applyFont="1" applyAlignment="1">
      <alignment horizontal="center" vertical="center"/>
    </xf>
    <xf numFmtId="0" fontId="24" fillId="0" borderId="0" xfId="3" applyFont="1">
      <alignment vertical="center"/>
    </xf>
    <xf numFmtId="180" fontId="24" fillId="3" borderId="36" xfId="3" applyNumberFormat="1" applyFont="1" applyFill="1" applyBorder="1" applyAlignment="1">
      <alignment horizontal="center" vertical="center"/>
    </xf>
    <xf numFmtId="180" fontId="24" fillId="3" borderId="36" xfId="3" applyNumberFormat="1" applyFont="1" applyFill="1" applyBorder="1" applyAlignment="1">
      <alignment vertical="center"/>
    </xf>
    <xf numFmtId="0" fontId="25" fillId="0" borderId="36" xfId="3" applyFont="1" applyBorder="1" applyAlignment="1">
      <alignment horizontal="center" vertical="center"/>
    </xf>
    <xf numFmtId="178" fontId="25" fillId="0" borderId="36" xfId="3" applyNumberFormat="1" applyFont="1" applyBorder="1" applyAlignment="1">
      <alignment horizontal="right" vertical="center"/>
    </xf>
    <xf numFmtId="179" fontId="25" fillId="0" borderId="36" xfId="3" applyNumberFormat="1" applyFont="1" applyBorder="1" applyAlignment="1">
      <alignment horizontal="right" vertical="center"/>
    </xf>
    <xf numFmtId="181" fontId="25" fillId="0" borderId="36" xfId="3" applyNumberFormat="1" applyFont="1" applyBorder="1" applyAlignment="1">
      <alignment horizontal="center" vertical="center"/>
    </xf>
    <xf numFmtId="180" fontId="25" fillId="0" borderId="36" xfId="1" applyNumberFormat="1" applyFont="1" applyBorder="1">
      <alignment vertical="center"/>
    </xf>
    <xf numFmtId="0" fontId="26" fillId="0" borderId="0" xfId="3" applyNumberFormat="1" applyFont="1" applyAlignment="1">
      <alignment horizontal="center" vertical="center"/>
    </xf>
    <xf numFmtId="49" fontId="26" fillId="0" borderId="0" xfId="3" applyNumberFormat="1" applyFont="1" applyAlignment="1">
      <alignment horizontal="center" vertical="center"/>
    </xf>
    <xf numFmtId="0" fontId="26" fillId="0" borderId="0" xfId="3" applyFont="1">
      <alignment vertical="center"/>
    </xf>
    <xf numFmtId="0" fontId="25" fillId="0" borderId="58" xfId="3" applyFont="1" applyBorder="1" applyAlignment="1">
      <alignment horizontal="center" vertical="center"/>
    </xf>
    <xf numFmtId="178" fontId="25" fillId="0" borderId="58" xfId="3" applyNumberFormat="1" applyFont="1" applyBorder="1" applyAlignment="1">
      <alignment horizontal="right" vertical="center"/>
    </xf>
    <xf numFmtId="179" fontId="25" fillId="0" borderId="58" xfId="3" applyNumberFormat="1" applyFont="1" applyBorder="1" applyAlignment="1">
      <alignment horizontal="right" vertical="center"/>
    </xf>
    <xf numFmtId="181" fontId="25" fillId="0" borderId="58" xfId="3" applyNumberFormat="1" applyFont="1" applyBorder="1" applyAlignment="1">
      <alignment horizontal="center" vertical="center"/>
    </xf>
    <xf numFmtId="180" fontId="25" fillId="0" borderId="68" xfId="1" applyNumberFormat="1" applyFont="1" applyBorder="1">
      <alignment vertical="center"/>
    </xf>
    <xf numFmtId="180" fontId="25" fillId="0" borderId="58" xfId="1" applyNumberFormat="1" applyFont="1" applyBorder="1">
      <alignment vertical="center"/>
    </xf>
    <xf numFmtId="180" fontId="25" fillId="0" borderId="69" xfId="1" applyNumberFormat="1" applyFont="1" applyBorder="1">
      <alignment vertical="center"/>
    </xf>
    <xf numFmtId="180" fontId="25" fillId="0" borderId="48" xfId="1" applyNumberFormat="1" applyFont="1" applyBorder="1">
      <alignment vertical="center"/>
    </xf>
    <xf numFmtId="0" fontId="26" fillId="0" borderId="0" xfId="3" applyFont="1" applyAlignment="1">
      <alignment horizontal="right" vertical="center"/>
    </xf>
    <xf numFmtId="40" fontId="27" fillId="0" borderId="0" xfId="4" applyNumberFormat="1" applyFont="1">
      <alignment vertical="center"/>
    </xf>
    <xf numFmtId="40" fontId="27" fillId="0" borderId="69" xfId="4" applyNumberFormat="1" applyFont="1" applyBorder="1">
      <alignment vertical="center"/>
    </xf>
    <xf numFmtId="178" fontId="26" fillId="0" borderId="0" xfId="3" applyNumberFormat="1" applyFont="1" applyAlignment="1">
      <alignment horizontal="right" vertical="center"/>
    </xf>
    <xf numFmtId="179" fontId="26" fillId="0" borderId="0" xfId="3" applyNumberFormat="1" applyFont="1" applyAlignment="1">
      <alignment horizontal="right" vertical="center"/>
    </xf>
    <xf numFmtId="180" fontId="26" fillId="0" borderId="0" xfId="3" applyNumberFormat="1" applyFont="1">
      <alignment vertical="center"/>
    </xf>
    <xf numFmtId="178" fontId="26" fillId="0" borderId="0" xfId="3" applyNumberFormat="1" applyFont="1" applyAlignment="1">
      <alignment horizontal="left" vertical="center"/>
    </xf>
    <xf numFmtId="181" fontId="25" fillId="0" borderId="36" xfId="3" applyNumberFormat="1" applyFont="1" applyBorder="1" applyAlignment="1">
      <alignment horizontal="center" vertical="center" wrapText="1"/>
    </xf>
    <xf numFmtId="181" fontId="25" fillId="0" borderId="58" xfId="3" applyNumberFormat="1" applyFont="1" applyBorder="1" applyAlignment="1">
      <alignment horizontal="center" vertical="center" wrapText="1"/>
    </xf>
    <xf numFmtId="49" fontId="25" fillId="0" borderId="36" xfId="3" applyNumberFormat="1" applyFont="1" applyBorder="1" applyAlignment="1">
      <alignment horizontal="center" vertical="center" wrapText="1"/>
    </xf>
    <xf numFmtId="49" fontId="25" fillId="0" borderId="58" xfId="3" applyNumberFormat="1" applyFont="1" applyBorder="1" applyAlignment="1">
      <alignment horizontal="center" vertical="center" wrapText="1"/>
    </xf>
    <xf numFmtId="49" fontId="25" fillId="0" borderId="58" xfId="3" applyNumberFormat="1" applyFont="1" applyBorder="1" applyAlignment="1">
      <alignment horizontal="center" vertical="center"/>
    </xf>
    <xf numFmtId="180" fontId="25" fillId="0" borderId="36" xfId="1" applyNumberFormat="1" applyFont="1" applyFill="1" applyBorder="1">
      <alignment vertical="center"/>
    </xf>
    <xf numFmtId="180" fontId="25" fillId="0" borderId="68" xfId="1" applyNumberFormat="1" applyFont="1" applyFill="1" applyBorder="1">
      <alignment vertical="center"/>
    </xf>
    <xf numFmtId="180" fontId="24" fillId="4" borderId="67" xfId="3" applyNumberFormat="1" applyFont="1" applyFill="1" applyBorder="1" applyAlignment="1">
      <alignment horizontal="center" vertical="center"/>
    </xf>
    <xf numFmtId="180" fontId="24" fillId="4" borderId="36" xfId="3" applyNumberFormat="1" applyFont="1" applyFill="1" applyBorder="1" applyAlignment="1">
      <alignment horizontal="center" vertical="center"/>
    </xf>
    <xf numFmtId="180" fontId="24" fillId="4" borderId="57" xfId="3" applyNumberFormat="1" applyFont="1" applyFill="1" applyBorder="1" applyAlignment="1">
      <alignment horizontal="center" vertical="center"/>
    </xf>
    <xf numFmtId="180" fontId="25" fillId="4" borderId="36" xfId="1" applyNumberFormat="1" applyFont="1" applyFill="1" applyBorder="1">
      <alignment vertical="center"/>
    </xf>
    <xf numFmtId="0" fontId="28" fillId="0" borderId="0" xfId="5" applyFont="1" applyAlignment="1">
      <alignment horizontal="left" vertical="center"/>
    </xf>
    <xf numFmtId="0" fontId="31" fillId="0" borderId="0" xfId="5" applyFont="1" applyAlignment="1">
      <alignment horizontal="right" vertical="center"/>
    </xf>
    <xf numFmtId="0" fontId="32" fillId="0" borderId="0" xfId="5" applyFont="1" applyAlignment="1">
      <alignment horizontal="right" vertical="center"/>
    </xf>
    <xf numFmtId="0" fontId="32" fillId="0" borderId="0" xfId="5" applyFont="1" applyAlignment="1">
      <alignment horizontal="centerContinuous" vertical="center"/>
    </xf>
    <xf numFmtId="180" fontId="32" fillId="0" borderId="0" xfId="5" applyNumberFormat="1" applyFont="1" applyAlignment="1">
      <alignment horizontal="centerContinuous" vertical="center"/>
    </xf>
    <xf numFmtId="40" fontId="33" fillId="0" borderId="0" xfId="6" applyNumberFormat="1" applyFont="1" applyAlignment="1">
      <alignment horizontal="centerContinuous" vertical="center"/>
    </xf>
    <xf numFmtId="0" fontId="32" fillId="0" borderId="0" xfId="5" applyNumberFormat="1" applyFont="1" applyAlignment="1">
      <alignment horizontal="centerContinuous" vertical="center"/>
    </xf>
    <xf numFmtId="49" fontId="32" fillId="0" borderId="0" xfId="5" applyNumberFormat="1" applyFont="1" applyAlignment="1">
      <alignment horizontal="centerContinuous" vertical="center"/>
    </xf>
    <xf numFmtId="0" fontId="32" fillId="0" borderId="0" xfId="5" applyFont="1">
      <alignment vertical="center"/>
    </xf>
    <xf numFmtId="0" fontId="20" fillId="0" borderId="0" xfId="2" applyNumberFormat="1" applyFont="1" applyBorder="1" applyAlignment="1">
      <alignment horizontal="right" vertical="center"/>
    </xf>
    <xf numFmtId="38" fontId="20" fillId="0" borderId="0" xfId="0" applyNumberFormat="1" applyFont="1" applyBorder="1" applyAlignment="1">
      <alignment horizontal="right" vertical="center"/>
    </xf>
    <xf numFmtId="38" fontId="20" fillId="0" borderId="0" xfId="0" applyNumberFormat="1" applyFont="1" applyBorder="1" applyAlignment="1">
      <alignment horizontal="left" vertical="center"/>
    </xf>
    <xf numFmtId="180" fontId="20" fillId="0" borderId="0" xfId="0" applyNumberFormat="1" applyFont="1" applyBorder="1" applyAlignment="1">
      <alignment horizontal="left" vertical="center"/>
    </xf>
    <xf numFmtId="40" fontId="33" fillId="0" borderId="0" xfId="6" applyNumberFormat="1" applyFont="1">
      <alignment vertical="center"/>
    </xf>
    <xf numFmtId="0" fontId="34" fillId="0" borderId="0" xfId="5" applyNumberFormat="1" applyFont="1" applyAlignment="1">
      <alignment horizontal="center" vertical="center"/>
    </xf>
    <xf numFmtId="49" fontId="34" fillId="0" borderId="0" xfId="5" applyNumberFormat="1" applyFont="1" applyAlignment="1">
      <alignment horizontal="center" vertical="center"/>
    </xf>
    <xf numFmtId="0" fontId="20" fillId="0" borderId="36" xfId="2" applyNumberFormat="1" applyFont="1" applyBorder="1" applyAlignment="1">
      <alignment horizontal="left" vertical="center"/>
    </xf>
    <xf numFmtId="0" fontId="20" fillId="0" borderId="36" xfId="2" applyNumberFormat="1" applyFont="1" applyBorder="1" applyAlignment="1">
      <alignment horizontal="right" vertical="center"/>
    </xf>
    <xf numFmtId="0" fontId="35" fillId="3" borderId="36" xfId="5" applyFont="1" applyFill="1" applyBorder="1" applyAlignment="1">
      <alignment horizontal="center" vertical="center" wrapText="1"/>
    </xf>
    <xf numFmtId="0" fontId="35" fillId="3" borderId="36" xfId="5" applyFont="1" applyFill="1" applyBorder="1" applyAlignment="1">
      <alignment horizontal="center" vertical="center"/>
    </xf>
    <xf numFmtId="180" fontId="35" fillId="3" borderId="36" xfId="5" applyNumberFormat="1" applyFont="1" applyFill="1" applyBorder="1" applyAlignment="1">
      <alignment horizontal="center" vertical="center"/>
    </xf>
    <xf numFmtId="0" fontId="35" fillId="0" borderId="0" xfId="5" applyFont="1" applyAlignment="1">
      <alignment horizontal="right" vertical="center"/>
    </xf>
    <xf numFmtId="40" fontId="36" fillId="0" borderId="0" xfId="6" applyNumberFormat="1" applyFont="1">
      <alignment vertical="center"/>
    </xf>
    <xf numFmtId="0" fontId="35" fillId="0" borderId="0" xfId="5" applyNumberFormat="1" applyFont="1" applyAlignment="1">
      <alignment horizontal="center" vertical="center"/>
    </xf>
    <xf numFmtId="49" fontId="35" fillId="0" borderId="0" xfId="5" applyNumberFormat="1" applyFont="1" applyAlignment="1">
      <alignment horizontal="center" vertical="center"/>
    </xf>
    <xf numFmtId="0" fontId="35" fillId="0" borderId="0" xfId="5" applyFont="1">
      <alignment vertical="center"/>
    </xf>
    <xf numFmtId="0" fontId="34" fillId="0" borderId="36" xfId="5" applyFont="1" applyBorder="1" applyAlignment="1">
      <alignment horizontal="center" vertical="center"/>
    </xf>
    <xf numFmtId="182" fontId="34" fillId="0" borderId="36" xfId="5" applyNumberFormat="1" applyFont="1" applyBorder="1" applyAlignment="1">
      <alignment horizontal="right" vertical="center"/>
    </xf>
    <xf numFmtId="0" fontId="32" fillId="0" borderId="0" xfId="5" applyNumberFormat="1" applyFont="1" applyAlignment="1">
      <alignment horizontal="center" vertical="center"/>
    </xf>
    <xf numFmtId="49" fontId="32" fillId="0" borderId="0" xfId="5" applyNumberFormat="1" applyFont="1" applyAlignment="1">
      <alignment horizontal="center" vertical="center"/>
    </xf>
    <xf numFmtId="0" fontId="34" fillId="0" borderId="68" xfId="5" applyFont="1" applyBorder="1" applyAlignment="1">
      <alignment horizontal="center" vertical="center"/>
    </xf>
    <xf numFmtId="182" fontId="34" fillId="0" borderId="68" xfId="5" applyNumberFormat="1" applyFont="1" applyBorder="1" applyAlignment="1">
      <alignment horizontal="right" vertical="center"/>
    </xf>
    <xf numFmtId="0" fontId="34" fillId="0" borderId="72" xfId="5" applyFont="1" applyFill="1" applyBorder="1" applyAlignment="1">
      <alignment horizontal="center" vertical="center"/>
    </xf>
    <xf numFmtId="5" fontId="34" fillId="0" borderId="69" xfId="5" applyNumberFormat="1" applyFont="1" applyFill="1" applyBorder="1" applyAlignment="1">
      <alignment horizontal="right" vertical="center"/>
    </xf>
    <xf numFmtId="180" fontId="34" fillId="0" borderId="69" xfId="1" applyNumberFormat="1" applyFont="1" applyBorder="1">
      <alignment vertical="center"/>
    </xf>
    <xf numFmtId="180" fontId="32" fillId="0" borderId="0" xfId="5" applyNumberFormat="1" applyFont="1">
      <alignment vertical="center"/>
    </xf>
    <xf numFmtId="180" fontId="32" fillId="0" borderId="36" xfId="1" applyNumberFormat="1" applyFont="1" applyBorder="1" applyAlignment="1">
      <alignment vertical="center" wrapText="1"/>
    </xf>
    <xf numFmtId="180" fontId="32" fillId="0" borderId="36" xfId="1" applyNumberFormat="1" applyFont="1" applyBorder="1">
      <alignment vertical="center"/>
    </xf>
    <xf numFmtId="183" fontId="32" fillId="0" borderId="0" xfId="5" applyNumberFormat="1" applyFont="1" applyAlignment="1">
      <alignment horizontal="center" vertical="center"/>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6" fontId="11" fillId="0" borderId="0" xfId="1" applyNumberFormat="1" applyFont="1" applyFill="1" applyBorder="1" applyAlignment="1">
      <alignment horizontal="right" vertical="center" shrinkToFit="1"/>
    </xf>
    <xf numFmtId="0" fontId="8" fillId="5" borderId="0" xfId="0" applyFont="1" applyFill="1" applyAlignment="1">
      <alignment vertical="center"/>
    </xf>
    <xf numFmtId="0" fontId="8" fillId="5" borderId="0" xfId="0" applyFont="1" applyFill="1" applyAlignment="1">
      <alignment horizontal="left" vertical="center"/>
    </xf>
    <xf numFmtId="0" fontId="11" fillId="0" borderId="2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0" fontId="20" fillId="0" borderId="0" xfId="2"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38" fontId="0" fillId="4" borderId="36" xfId="1" applyFont="1" applyFill="1" applyBorder="1" applyAlignment="1">
      <alignment vertical="center"/>
    </xf>
    <xf numFmtId="0" fontId="11" fillId="0" borderId="2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6" fontId="11" fillId="0" borderId="0" xfId="1" applyNumberFormat="1" applyFont="1" applyFill="1" applyBorder="1" applyAlignment="1">
      <alignment horizontal="right" vertical="center" shrinkToFit="1"/>
    </xf>
    <xf numFmtId="0" fontId="0" fillId="3" borderId="36" xfId="0" applyFont="1" applyFill="1" applyBorder="1" applyAlignment="1">
      <alignment horizontal="center" vertical="center"/>
    </xf>
    <xf numFmtId="38" fontId="19" fillId="0" borderId="0" xfId="7" applyFont="1" applyFill="1" applyAlignment="1">
      <alignment horizontal="right"/>
    </xf>
    <xf numFmtId="38" fontId="5" fillId="0" borderId="0" xfId="7" applyFont="1" applyFill="1" applyAlignment="1">
      <alignment horizontal="center"/>
    </xf>
    <xf numFmtId="38" fontId="19" fillId="0" borderId="0" xfId="7" applyFont="1" applyFill="1" applyAlignment="1"/>
    <xf numFmtId="0" fontId="19" fillId="0" borderId="0" xfId="7" applyNumberFormat="1" applyFont="1" applyFill="1" applyAlignment="1">
      <alignment horizontal="right"/>
    </xf>
    <xf numFmtId="4" fontId="19" fillId="0" borderId="0" xfId="7" applyNumberFormat="1" applyFont="1" applyFill="1" applyAlignment="1"/>
    <xf numFmtId="14" fontId="5" fillId="0" borderId="0" xfId="7" applyNumberFormat="1" applyFont="1" applyFill="1" applyAlignment="1">
      <alignment shrinkToFit="1"/>
    </xf>
    <xf numFmtId="38" fontId="42" fillId="0" borderId="0" xfId="7" applyFont="1" applyFill="1" applyAlignment="1"/>
    <xf numFmtId="0" fontId="19" fillId="0" borderId="0" xfId="8" applyFont="1" applyFill="1" applyBorder="1" applyAlignment="1">
      <alignment horizontal="center" vertical="center"/>
    </xf>
    <xf numFmtId="0" fontId="19" fillId="0" borderId="0" xfId="8" applyFont="1" applyFill="1" applyBorder="1" applyAlignment="1" applyProtection="1">
      <alignment horizontal="centerContinuous" vertical="center"/>
    </xf>
    <xf numFmtId="0" fontId="19" fillId="0" borderId="0" xfId="8" applyFont="1" applyFill="1" applyBorder="1" applyAlignment="1">
      <alignment horizontal="right" vertical="center"/>
    </xf>
    <xf numFmtId="0" fontId="19" fillId="0" borderId="0" xfId="8" applyFont="1" applyFill="1" applyBorder="1" applyAlignment="1">
      <alignment horizontal="centerContinuous" vertical="center"/>
    </xf>
    <xf numFmtId="38" fontId="0" fillId="0" borderId="36" xfId="7" applyFont="1" applyFill="1" applyBorder="1" applyAlignment="1"/>
    <xf numFmtId="38" fontId="5" fillId="0" borderId="57" xfId="7" applyFont="1" applyFill="1" applyBorder="1" applyAlignment="1">
      <alignment horizontal="center"/>
    </xf>
    <xf numFmtId="38" fontId="5" fillId="0" borderId="52" xfId="7" applyFont="1" applyFill="1" applyBorder="1" applyAlignment="1">
      <alignment horizontal="center"/>
    </xf>
    <xf numFmtId="38" fontId="5" fillId="0" borderId="36" xfId="7" applyFont="1" applyFill="1" applyBorder="1" applyAlignment="1"/>
    <xf numFmtId="38" fontId="19" fillId="0" borderId="57" xfId="7" applyFont="1" applyFill="1" applyBorder="1" applyAlignment="1">
      <alignment horizontal="center"/>
    </xf>
    <xf numFmtId="38" fontId="19" fillId="0" borderId="52" xfId="7" applyFont="1" applyFill="1" applyBorder="1" applyAlignment="1">
      <alignment horizontal="center"/>
    </xf>
    <xf numFmtId="181" fontId="19" fillId="0" borderId="57" xfId="7" applyNumberFormat="1" applyFont="1" applyFill="1" applyBorder="1" applyAlignment="1">
      <alignment horizontal="center"/>
    </xf>
    <xf numFmtId="181" fontId="19" fillId="0" borderId="52" xfId="7" applyNumberFormat="1" applyFont="1" applyFill="1" applyBorder="1" applyAlignment="1">
      <alignment horizontal="center"/>
    </xf>
    <xf numFmtId="0" fontId="4" fillId="0" borderId="0" xfId="7" applyNumberFormat="1" applyFont="1" applyFill="1" applyAlignment="1">
      <alignment horizontal="center"/>
    </xf>
    <xf numFmtId="0" fontId="38" fillId="0" borderId="0" xfId="7" applyNumberFormat="1" applyFont="1" applyFill="1" applyAlignment="1">
      <alignment horizontal="center"/>
    </xf>
    <xf numFmtId="38" fontId="38" fillId="0" borderId="0" xfId="7" applyFont="1" applyFill="1" applyAlignment="1">
      <alignment horizontal="right"/>
    </xf>
    <xf numFmtId="38" fontId="38" fillId="0" borderId="0" xfId="7" applyFont="1" applyFill="1" applyAlignment="1">
      <alignment horizontal="center"/>
    </xf>
    <xf numFmtId="38" fontId="38" fillId="0" borderId="0" xfId="7" applyFont="1" applyFill="1" applyAlignment="1"/>
    <xf numFmtId="4" fontId="38" fillId="0" borderId="0" xfId="9" applyNumberFormat="1" applyFont="1" applyFill="1" applyBorder="1" applyAlignment="1">
      <alignment vertical="center"/>
    </xf>
    <xf numFmtId="38" fontId="38" fillId="0" borderId="0" xfId="7" applyFont="1" applyFill="1" applyBorder="1" applyAlignment="1"/>
    <xf numFmtId="38" fontId="38" fillId="0" borderId="0" xfId="7" applyFont="1" applyFill="1" applyAlignment="1">
      <alignment horizontal="right" vertical="center"/>
    </xf>
    <xf numFmtId="0" fontId="43" fillId="6" borderId="52" xfId="7" applyNumberFormat="1" applyFont="1" applyFill="1" applyBorder="1" applyAlignment="1">
      <alignment horizontal="center" vertical="center" shrinkToFit="1"/>
    </xf>
    <xf numFmtId="0" fontId="38" fillId="0" borderId="0" xfId="7" applyNumberFormat="1" applyFont="1" applyFill="1" applyAlignment="1">
      <alignment horizontal="center" vertical="center"/>
    </xf>
    <xf numFmtId="38" fontId="38" fillId="0" borderId="0" xfId="7" applyFont="1" applyFill="1" applyAlignment="1">
      <alignment horizontal="center" vertical="center"/>
    </xf>
    <xf numFmtId="38" fontId="43" fillId="6" borderId="40" xfId="7" applyFont="1" applyFill="1" applyBorder="1" applyAlignment="1">
      <alignment horizontal="center" vertical="center"/>
    </xf>
    <xf numFmtId="0" fontId="43" fillId="6" borderId="57" xfId="9" applyNumberFormat="1" applyFont="1" applyFill="1" applyBorder="1" applyAlignment="1">
      <alignment horizontal="center" vertical="center"/>
    </xf>
    <xf numFmtId="38" fontId="43" fillId="6" borderId="41" xfId="7" applyFont="1" applyFill="1" applyBorder="1" applyAlignment="1" applyProtection="1">
      <alignment horizontal="center" vertical="center"/>
    </xf>
    <xf numFmtId="38" fontId="43" fillId="6" borderId="40" xfId="7" applyFont="1" applyFill="1" applyBorder="1" applyAlignment="1" applyProtection="1">
      <alignment horizontal="center" vertical="center"/>
    </xf>
    <xf numFmtId="0" fontId="43" fillId="6" borderId="24" xfId="7" applyNumberFormat="1" applyFont="1" applyFill="1" applyBorder="1" applyAlignment="1">
      <alignment horizontal="center" vertical="center" shrinkToFit="1"/>
    </xf>
    <xf numFmtId="38" fontId="5" fillId="0" borderId="0" xfId="7" applyFont="1" applyFill="1" applyAlignment="1">
      <alignment horizontal="right"/>
    </xf>
    <xf numFmtId="0" fontId="33" fillId="0" borderId="77" xfId="10" applyFont="1" applyFill="1" applyBorder="1" applyAlignment="1"/>
    <xf numFmtId="38" fontId="33" fillId="0" borderId="78" xfId="7" applyFont="1" applyFill="1" applyBorder="1" applyAlignment="1"/>
    <xf numFmtId="38" fontId="33" fillId="7" borderId="79" xfId="7" applyFont="1" applyFill="1" applyBorder="1" applyAlignment="1"/>
    <xf numFmtId="38" fontId="33" fillId="7" borderId="76" xfId="7" applyFont="1" applyFill="1" applyBorder="1" applyAlignment="1"/>
    <xf numFmtId="38" fontId="33" fillId="7" borderId="80" xfId="7" applyFont="1" applyFill="1" applyBorder="1" applyAlignment="1"/>
    <xf numFmtId="38" fontId="33" fillId="8" borderId="79" xfId="7" applyFont="1" applyFill="1" applyBorder="1" applyAlignment="1"/>
    <xf numFmtId="38" fontId="33" fillId="8" borderId="76" xfId="7" applyFont="1" applyFill="1" applyBorder="1" applyAlignment="1"/>
    <xf numFmtId="38" fontId="33" fillId="8" borderId="81" xfId="7" applyFont="1" applyFill="1" applyBorder="1" applyAlignment="1"/>
    <xf numFmtId="0" fontId="33" fillId="0" borderId="82" xfId="7" applyNumberFormat="1" applyFont="1" applyFill="1" applyBorder="1" applyAlignment="1">
      <alignment shrinkToFit="1"/>
    </xf>
    <xf numFmtId="0" fontId="5" fillId="0" borderId="0" xfId="7" applyNumberFormat="1" applyFont="1" applyFill="1" applyAlignment="1"/>
    <xf numFmtId="38" fontId="5" fillId="0" borderId="0" xfId="7" applyFont="1" applyFill="1" applyAlignment="1"/>
    <xf numFmtId="0" fontId="33" fillId="0" borderId="83" xfId="10" applyFont="1" applyFill="1" applyBorder="1" applyAlignment="1"/>
    <xf numFmtId="38" fontId="33" fillId="0" borderId="78" xfId="7" applyFont="1" applyFill="1" applyBorder="1" applyAlignment="1">
      <alignment horizontal="right"/>
    </xf>
    <xf numFmtId="38" fontId="33" fillId="8" borderId="84" xfId="7" applyFont="1" applyFill="1" applyBorder="1" applyAlignment="1"/>
    <xf numFmtId="38" fontId="33" fillId="0" borderId="85" xfId="1" applyFont="1" applyFill="1" applyBorder="1" applyAlignment="1">
      <alignment shrinkToFit="1"/>
    </xf>
    <xf numFmtId="38" fontId="33" fillId="0" borderId="83" xfId="7" applyFont="1" applyFill="1" applyBorder="1" applyAlignment="1" applyProtection="1"/>
    <xf numFmtId="0" fontId="33" fillId="0" borderId="85" xfId="7" applyNumberFormat="1" applyFont="1" applyFill="1" applyBorder="1" applyAlignment="1">
      <alignment shrinkToFit="1"/>
    </xf>
    <xf numFmtId="0" fontId="33" fillId="0" borderId="86" xfId="10" applyFont="1" applyFill="1" applyBorder="1" applyAlignment="1"/>
    <xf numFmtId="38" fontId="33" fillId="0" borderId="87" xfId="7" applyFont="1" applyFill="1" applyBorder="1" applyAlignment="1"/>
    <xf numFmtId="38" fontId="33" fillId="7" borderId="26" xfId="7" applyFont="1" applyFill="1" applyBorder="1" applyAlignment="1"/>
    <xf numFmtId="38" fontId="33" fillId="7" borderId="25" xfId="7" applyFont="1" applyFill="1" applyBorder="1" applyAlignment="1"/>
    <xf numFmtId="38" fontId="33" fillId="7" borderId="88" xfId="7" applyFont="1" applyFill="1" applyBorder="1" applyAlignment="1"/>
    <xf numFmtId="38" fontId="33" fillId="8" borderId="89" xfId="7" applyFont="1" applyFill="1" applyBorder="1" applyAlignment="1"/>
    <xf numFmtId="38" fontId="33" fillId="8" borderId="25" xfId="7" applyFont="1" applyFill="1" applyBorder="1" applyAlignment="1"/>
    <xf numFmtId="0" fontId="33" fillId="0" borderId="90" xfId="7" applyNumberFormat="1" applyFont="1" applyFill="1" applyBorder="1" applyAlignment="1">
      <alignment shrinkToFit="1"/>
    </xf>
    <xf numFmtId="38" fontId="45" fillId="0" borderId="36" xfId="7" applyFont="1" applyFill="1" applyBorder="1" applyAlignment="1" applyProtection="1"/>
    <xf numFmtId="38" fontId="45" fillId="0" borderId="57" xfId="7" applyFont="1" applyFill="1" applyBorder="1" applyAlignment="1" applyProtection="1"/>
    <xf numFmtId="38" fontId="45" fillId="7" borderId="40" xfId="7" applyFont="1" applyFill="1" applyBorder="1" applyAlignment="1" applyProtection="1"/>
    <xf numFmtId="38" fontId="45" fillId="7" borderId="57" xfId="7" applyFont="1" applyFill="1" applyBorder="1" applyAlignment="1" applyProtection="1"/>
    <xf numFmtId="38" fontId="45" fillId="7" borderId="41" xfId="7" applyFont="1" applyFill="1" applyBorder="1" applyAlignment="1" applyProtection="1"/>
    <xf numFmtId="38" fontId="45" fillId="8" borderId="40" xfId="7" applyFont="1" applyFill="1" applyBorder="1" applyAlignment="1" applyProtection="1"/>
    <xf numFmtId="38" fontId="45" fillId="8" borderId="57" xfId="7" applyFont="1" applyFill="1" applyBorder="1" applyAlignment="1" applyProtection="1"/>
    <xf numFmtId="38" fontId="45" fillId="8" borderId="41" xfId="7" applyFont="1" applyFill="1" applyBorder="1" applyAlignment="1" applyProtection="1"/>
    <xf numFmtId="0" fontId="33" fillId="0" borderId="52" xfId="7" applyNumberFormat="1" applyFont="1" applyFill="1" applyBorder="1" applyAlignment="1">
      <alignment shrinkToFit="1"/>
    </xf>
    <xf numFmtId="38" fontId="15" fillId="0" borderId="0" xfId="7" applyNumberFormat="1" applyFont="1" applyFill="1" applyAlignment="1"/>
    <xf numFmtId="38" fontId="33" fillId="0" borderId="76" xfId="7" applyFont="1" applyFill="1" applyBorder="1" applyAlignment="1"/>
    <xf numFmtId="38" fontId="33" fillId="7" borderId="81" xfId="7" applyFont="1" applyFill="1" applyBorder="1" applyAlignment="1"/>
    <xf numFmtId="38" fontId="33" fillId="7" borderId="84" xfId="7" applyFont="1" applyFill="1" applyBorder="1" applyAlignment="1"/>
    <xf numFmtId="38" fontId="33" fillId="7" borderId="78" xfId="7" applyFont="1" applyFill="1" applyBorder="1" applyAlignment="1"/>
    <xf numFmtId="38" fontId="33" fillId="8" borderId="78" xfId="7" applyFont="1" applyFill="1" applyBorder="1" applyAlignment="1"/>
    <xf numFmtId="38" fontId="33" fillId="7" borderId="89" xfId="7" applyFont="1" applyFill="1" applyBorder="1" applyAlignment="1"/>
    <xf numFmtId="38" fontId="33" fillId="0" borderId="91" xfId="7" applyFont="1" applyFill="1" applyBorder="1" applyAlignment="1">
      <alignment shrinkToFit="1"/>
    </xf>
    <xf numFmtId="176" fontId="33" fillId="0" borderId="76" xfId="7" applyNumberFormat="1" applyFont="1" applyFill="1" applyBorder="1" applyAlignment="1"/>
    <xf numFmtId="176" fontId="33" fillId="7" borderId="76" xfId="7" applyNumberFormat="1" applyFont="1" applyFill="1" applyBorder="1" applyAlignment="1"/>
    <xf numFmtId="176" fontId="33" fillId="8" borderId="76" xfId="7" applyNumberFormat="1" applyFont="1" applyFill="1" applyBorder="1" applyAlignment="1"/>
    <xf numFmtId="38" fontId="33" fillId="0" borderId="92" xfId="7" applyFont="1" applyFill="1" applyBorder="1" applyAlignment="1">
      <alignment shrinkToFit="1"/>
    </xf>
    <xf numFmtId="176" fontId="33" fillId="0" borderId="78" xfId="7" applyNumberFormat="1" applyFont="1" applyFill="1" applyBorder="1" applyAlignment="1"/>
    <xf numFmtId="176" fontId="33" fillId="7" borderId="78" xfId="7" applyNumberFormat="1" applyFont="1" applyFill="1" applyBorder="1" applyAlignment="1"/>
    <xf numFmtId="176" fontId="33" fillId="8" borderId="78" xfId="7" applyNumberFormat="1" applyFont="1" applyFill="1" applyBorder="1" applyAlignment="1"/>
    <xf numFmtId="38" fontId="33" fillId="0" borderId="78" xfId="7" applyFont="1" applyFill="1" applyBorder="1" applyAlignment="1">
      <alignment shrinkToFit="1"/>
    </xf>
    <xf numFmtId="176" fontId="33" fillId="0" borderId="87" xfId="7" applyNumberFormat="1" applyFont="1" applyFill="1" applyBorder="1" applyAlignment="1"/>
    <xf numFmtId="176" fontId="33" fillId="7" borderId="87" xfId="7" applyNumberFormat="1" applyFont="1" applyFill="1" applyBorder="1" applyAlignment="1"/>
    <xf numFmtId="176" fontId="33" fillId="8" borderId="87" xfId="7" applyNumberFormat="1" applyFont="1" applyFill="1" applyBorder="1" applyAlignment="1"/>
    <xf numFmtId="0" fontId="33" fillId="0" borderId="90" xfId="10" applyFont="1" applyFill="1" applyBorder="1" applyAlignment="1">
      <alignment shrinkToFit="1"/>
    </xf>
    <xf numFmtId="176" fontId="45" fillId="0" borderId="57" xfId="7" applyNumberFormat="1" applyFont="1" applyFill="1" applyBorder="1" applyAlignment="1"/>
    <xf numFmtId="38" fontId="45" fillId="7" borderId="40" xfId="7" applyFont="1" applyFill="1" applyBorder="1" applyAlignment="1" applyProtection="1">
      <alignment vertical="center"/>
    </xf>
    <xf numFmtId="176" fontId="45" fillId="7" borderId="57" xfId="7" applyNumberFormat="1" applyFont="1" applyFill="1" applyBorder="1" applyAlignment="1"/>
    <xf numFmtId="176" fontId="45" fillId="8" borderId="57" xfId="7" applyNumberFormat="1" applyFont="1" applyFill="1" applyBorder="1" applyAlignment="1"/>
    <xf numFmtId="38" fontId="33" fillId="0" borderId="77" xfId="7" applyFont="1" applyFill="1" applyBorder="1" applyAlignment="1" applyProtection="1"/>
    <xf numFmtId="38" fontId="33" fillId="0" borderId="76" xfId="7" applyFont="1" applyFill="1" applyBorder="1" applyAlignment="1" applyProtection="1"/>
    <xf numFmtId="38" fontId="33" fillId="0" borderId="78" xfId="7" applyFont="1" applyFill="1" applyBorder="1" applyAlignment="1" applyProtection="1"/>
    <xf numFmtId="38" fontId="33" fillId="0" borderId="86" xfId="7" applyFont="1" applyFill="1" applyBorder="1" applyAlignment="1" applyProtection="1"/>
    <xf numFmtId="38" fontId="33" fillId="0" borderId="87" xfId="7" applyFont="1" applyFill="1" applyBorder="1" applyAlignment="1" applyProtection="1"/>
    <xf numFmtId="38" fontId="33" fillId="7" borderId="89" xfId="7" applyFont="1" applyFill="1" applyBorder="1" applyAlignment="1" applyProtection="1"/>
    <xf numFmtId="38" fontId="33" fillId="7" borderId="87" xfId="7" applyFont="1" applyFill="1" applyBorder="1" applyAlignment="1" applyProtection="1"/>
    <xf numFmtId="38" fontId="33" fillId="8" borderId="87" xfId="7" applyFont="1" applyFill="1" applyBorder="1" applyAlignment="1" applyProtection="1"/>
    <xf numFmtId="38" fontId="45" fillId="0" borderId="57" xfId="7" applyFont="1" applyFill="1" applyBorder="1" applyAlignment="1"/>
    <xf numFmtId="38" fontId="45" fillId="7" borderId="40" xfId="7" applyFont="1" applyFill="1" applyBorder="1" applyAlignment="1"/>
    <xf numFmtId="38" fontId="45" fillId="7" borderId="57" xfId="7" applyFont="1" applyFill="1" applyBorder="1" applyAlignment="1"/>
    <xf numFmtId="38" fontId="45" fillId="7" borderId="41" xfId="7" applyFont="1" applyFill="1" applyBorder="1" applyAlignment="1"/>
    <xf numFmtId="38" fontId="45" fillId="8" borderId="40" xfId="7" applyFont="1" applyFill="1" applyBorder="1" applyAlignment="1"/>
    <xf numFmtId="38" fontId="45" fillId="8" borderId="57" xfId="7" applyFont="1" applyFill="1" applyBorder="1" applyAlignment="1"/>
    <xf numFmtId="38" fontId="45" fillId="8" borderId="41" xfId="7" applyFont="1" applyFill="1" applyBorder="1" applyAlignment="1"/>
    <xf numFmtId="38" fontId="33" fillId="0" borderId="93" xfId="7" applyFont="1" applyFill="1" applyBorder="1" applyAlignment="1" applyProtection="1"/>
    <xf numFmtId="38" fontId="33" fillId="0" borderId="94" xfId="7" applyFont="1" applyFill="1" applyBorder="1" applyAlignment="1" applyProtection="1"/>
    <xf numFmtId="38" fontId="33" fillId="7" borderId="95" xfId="7" applyFont="1" applyFill="1" applyBorder="1" applyAlignment="1"/>
    <xf numFmtId="38" fontId="33" fillId="7" borderId="94" xfId="7" applyFont="1" applyFill="1" applyBorder="1" applyAlignment="1"/>
    <xf numFmtId="38" fontId="33" fillId="7" borderId="96" xfId="7" applyFont="1" applyFill="1" applyBorder="1" applyAlignment="1"/>
    <xf numFmtId="38" fontId="33" fillId="8" borderId="95" xfId="7" applyFont="1" applyFill="1" applyBorder="1" applyAlignment="1"/>
    <xf numFmtId="38" fontId="33" fillId="8" borderId="94" xfId="7" applyFont="1" applyFill="1" applyBorder="1" applyAlignment="1"/>
    <xf numFmtId="0" fontId="33" fillId="0" borderId="97" xfId="7" applyNumberFormat="1" applyFont="1" applyFill="1" applyBorder="1" applyAlignment="1">
      <alignment shrinkToFit="1"/>
    </xf>
    <xf numFmtId="38" fontId="33" fillId="7" borderId="87" xfId="7" applyFont="1" applyFill="1" applyBorder="1" applyAlignment="1"/>
    <xf numFmtId="38" fontId="33" fillId="8" borderId="87" xfId="7" applyFont="1" applyFill="1" applyBorder="1" applyAlignment="1"/>
    <xf numFmtId="38" fontId="45" fillId="0" borderId="82" xfId="7" applyFont="1" applyFill="1" applyBorder="1" applyAlignment="1" applyProtection="1">
      <alignment vertical="center"/>
    </xf>
    <xf numFmtId="176" fontId="45" fillId="0" borderId="76" xfId="7" applyNumberFormat="1" applyFont="1" applyFill="1" applyBorder="1" applyAlignment="1" applyProtection="1"/>
    <xf numFmtId="176" fontId="45" fillId="7" borderId="79" xfId="7" applyNumberFormat="1" applyFont="1" applyFill="1" applyBorder="1" applyAlignment="1" applyProtection="1"/>
    <xf numFmtId="176" fontId="45" fillId="7" borderId="76" xfId="7" applyNumberFormat="1" applyFont="1" applyFill="1" applyBorder="1" applyAlignment="1" applyProtection="1"/>
    <xf numFmtId="38" fontId="47" fillId="7" borderId="96" xfId="7" applyFont="1" applyFill="1" applyBorder="1" applyAlignment="1" applyProtection="1"/>
    <xf numFmtId="38" fontId="45" fillId="8" borderId="95" xfId="7" applyFont="1" applyFill="1" applyBorder="1" applyAlignment="1" applyProtection="1"/>
    <xf numFmtId="176" fontId="45" fillId="8" borderId="76" xfId="7" applyNumberFormat="1" applyFont="1" applyFill="1" applyBorder="1" applyAlignment="1" applyProtection="1"/>
    <xf numFmtId="38" fontId="47" fillId="8" borderId="96" xfId="7" applyFont="1" applyFill="1" applyBorder="1" applyAlignment="1" applyProtection="1"/>
    <xf numFmtId="38" fontId="33" fillId="0" borderId="98" xfId="7" applyFont="1" applyFill="1" applyBorder="1" applyAlignment="1" applyProtection="1">
      <alignment vertical="center"/>
    </xf>
    <xf numFmtId="38" fontId="33" fillId="0" borderId="99" xfId="7" applyFont="1" applyFill="1" applyBorder="1" applyAlignment="1" applyProtection="1">
      <alignment vertical="center"/>
    </xf>
    <xf numFmtId="38" fontId="33" fillId="7" borderId="100" xfId="7" applyFont="1" applyFill="1" applyBorder="1" applyAlignment="1" applyProtection="1">
      <alignment vertical="center"/>
    </xf>
    <xf numFmtId="38" fontId="33" fillId="7" borderId="101" xfId="7" applyFont="1" applyFill="1" applyBorder="1" applyAlignment="1" applyProtection="1">
      <alignment vertical="center"/>
    </xf>
    <xf numFmtId="176" fontId="33" fillId="7" borderId="30" xfId="7" applyNumberFormat="1" applyFont="1" applyFill="1" applyBorder="1" applyAlignment="1" applyProtection="1"/>
    <xf numFmtId="176" fontId="33" fillId="8" borderId="28" xfId="7" applyNumberFormat="1" applyFont="1" applyFill="1" applyBorder="1" applyAlignment="1" applyProtection="1"/>
    <xf numFmtId="38" fontId="33" fillId="8" borderId="101" xfId="7" applyFont="1" applyFill="1" applyBorder="1" applyAlignment="1" applyProtection="1">
      <alignment vertical="center"/>
    </xf>
    <xf numFmtId="176" fontId="45" fillId="8" borderId="102" xfId="7" applyNumberFormat="1" applyFont="1" applyFill="1" applyBorder="1" applyAlignment="1" applyProtection="1">
      <alignment vertical="center"/>
    </xf>
    <xf numFmtId="38" fontId="33" fillId="0" borderId="98" xfId="7" applyNumberFormat="1" applyFont="1" applyFill="1" applyBorder="1" applyAlignment="1">
      <alignment shrinkToFit="1"/>
    </xf>
    <xf numFmtId="38" fontId="5" fillId="0" borderId="0" xfId="7" applyFont="1" applyFill="1" applyAlignment="1">
      <alignment horizontal="right" vertical="center"/>
    </xf>
    <xf numFmtId="38" fontId="5" fillId="0" borderId="0" xfId="7" applyFont="1" applyFill="1" applyAlignment="1">
      <alignment vertical="center"/>
    </xf>
    <xf numFmtId="0" fontId="48" fillId="0" borderId="0" xfId="7" applyNumberFormat="1" applyFont="1" applyFill="1" applyAlignment="1"/>
    <xf numFmtId="0" fontId="19" fillId="0" borderId="0" xfId="7" applyNumberFormat="1" applyFont="1" applyFill="1" applyAlignment="1"/>
    <xf numFmtId="0" fontId="5" fillId="0" borderId="0" xfId="7" applyNumberFormat="1" applyFont="1" applyFill="1" applyAlignment="1">
      <alignment shrinkToFit="1"/>
    </xf>
    <xf numFmtId="38" fontId="19" fillId="0" borderId="36" xfId="7" applyFont="1" applyFill="1" applyBorder="1" applyAlignment="1"/>
    <xf numFmtId="0" fontId="19" fillId="0" borderId="36" xfId="7" applyNumberFormat="1" applyFont="1" applyFill="1" applyBorder="1" applyAlignment="1"/>
    <xf numFmtId="38" fontId="19" fillId="0" borderId="57" xfId="7" applyFont="1" applyFill="1" applyBorder="1" applyAlignment="1"/>
    <xf numFmtId="0" fontId="5" fillId="0" borderId="68" xfId="7" applyNumberFormat="1" applyFont="1" applyFill="1" applyBorder="1" applyAlignment="1">
      <alignment shrinkToFit="1"/>
    </xf>
    <xf numFmtId="0" fontId="19" fillId="0" borderId="68" xfId="7" applyNumberFormat="1" applyFont="1" applyFill="1" applyBorder="1" applyAlignment="1"/>
    <xf numFmtId="38" fontId="19" fillId="0" borderId="66" xfId="7" applyFont="1" applyFill="1" applyBorder="1" applyAlignment="1"/>
    <xf numFmtId="0" fontId="5" fillId="0" borderId="103" xfId="7" applyNumberFormat="1" applyFont="1" applyFill="1" applyBorder="1" applyAlignment="1">
      <alignment shrinkToFit="1"/>
    </xf>
    <xf numFmtId="0" fontId="19" fillId="0" borderId="104" xfId="7" applyNumberFormat="1" applyFont="1" applyFill="1" applyBorder="1" applyAlignment="1"/>
    <xf numFmtId="0" fontId="5" fillId="0" borderId="106" xfId="7" applyNumberFormat="1" applyFont="1" applyFill="1" applyBorder="1" applyAlignment="1">
      <alignment shrinkToFit="1"/>
    </xf>
    <xf numFmtId="0" fontId="5" fillId="0" borderId="106" xfId="8" applyFont="1" applyFill="1" applyBorder="1" applyAlignment="1">
      <alignment vertical="center" wrapText="1" shrinkToFit="1"/>
    </xf>
    <xf numFmtId="0" fontId="5" fillId="0" borderId="106" xfId="7" applyNumberFormat="1" applyFont="1" applyFill="1" applyBorder="1" applyAlignment="1">
      <alignment wrapText="1" shrinkToFit="1"/>
    </xf>
    <xf numFmtId="0" fontId="5" fillId="0" borderId="108" xfId="7" applyNumberFormat="1" applyFont="1" applyFill="1" applyBorder="1" applyAlignment="1">
      <alignment wrapText="1" shrinkToFit="1"/>
    </xf>
    <xf numFmtId="0" fontId="5" fillId="0" borderId="111" xfId="7" applyNumberFormat="1" applyFont="1" applyFill="1" applyBorder="1" applyAlignment="1">
      <alignment shrinkToFit="1"/>
    </xf>
    <xf numFmtId="176" fontId="49" fillId="0" borderId="12" xfId="0" applyNumberFormat="1" applyFont="1" applyFill="1" applyBorder="1" applyAlignment="1">
      <alignment vertical="center" wrapText="1"/>
    </xf>
    <xf numFmtId="0" fontId="50" fillId="0" borderId="0" xfId="0" applyFont="1" applyFill="1" applyBorder="1" applyAlignment="1">
      <alignment horizontal="left" vertical="center"/>
    </xf>
    <xf numFmtId="0" fontId="50" fillId="0" borderId="8" xfId="0" applyFont="1" applyFill="1" applyBorder="1" applyAlignment="1">
      <alignment horizontal="left" vertical="center"/>
    </xf>
    <xf numFmtId="0" fontId="50" fillId="0" borderId="6" xfId="0" applyFont="1" applyFill="1" applyBorder="1" applyAlignment="1">
      <alignment horizontal="left" vertical="center"/>
    </xf>
    <xf numFmtId="0" fontId="51" fillId="0" borderId="8" xfId="0" applyFont="1" applyFill="1" applyBorder="1" applyAlignment="1">
      <alignment horizontal="left" vertical="center"/>
    </xf>
    <xf numFmtId="2" fontId="50" fillId="0" borderId="0" xfId="0" applyNumberFormat="1" applyFont="1" applyFill="1" applyBorder="1" applyAlignment="1">
      <alignment vertical="center" shrinkToFit="1"/>
    </xf>
    <xf numFmtId="0" fontId="50" fillId="0" borderId="0" xfId="0" applyFont="1" applyFill="1" applyBorder="1" applyAlignment="1">
      <alignment vertical="center"/>
    </xf>
    <xf numFmtId="0" fontId="49" fillId="0" borderId="11" xfId="0" applyFont="1" applyFill="1" applyBorder="1" applyAlignment="1">
      <alignment vertical="center"/>
    </xf>
    <xf numFmtId="0" fontId="49" fillId="0" borderId="5" xfId="0" applyFont="1" applyFill="1" applyBorder="1" applyAlignment="1">
      <alignment vertical="center"/>
    </xf>
    <xf numFmtId="0" fontId="50" fillId="0" borderId="5" xfId="0" applyFont="1" applyFill="1" applyBorder="1" applyAlignment="1">
      <alignment vertical="center"/>
    </xf>
    <xf numFmtId="0" fontId="49" fillId="0" borderId="7" xfId="0" applyFont="1" applyFill="1" applyBorder="1" applyAlignment="1">
      <alignment vertical="center"/>
    </xf>
    <xf numFmtId="0" fontId="50" fillId="0" borderId="11" xfId="0" applyFont="1" applyFill="1" applyBorder="1" applyAlignment="1">
      <alignment horizontal="left" vertical="center"/>
    </xf>
    <xf numFmtId="0" fontId="50" fillId="0" borderId="5" xfId="0" applyFont="1" applyFill="1" applyBorder="1" applyAlignment="1">
      <alignment horizontal="left" vertical="center"/>
    </xf>
    <xf numFmtId="0" fontId="50" fillId="0" borderId="5" xfId="0" applyFont="1" applyFill="1" applyBorder="1" applyAlignment="1">
      <alignment horizontal="left" vertical="center" shrinkToFit="1"/>
    </xf>
    <xf numFmtId="0" fontId="50" fillId="0" borderId="23" xfId="0" applyFont="1" applyFill="1" applyBorder="1" applyAlignment="1">
      <alignment horizontal="left" vertical="center"/>
    </xf>
    <xf numFmtId="0" fontId="50" fillId="0" borderId="7" xfId="0" applyFont="1" applyFill="1" applyBorder="1" applyAlignment="1">
      <alignment horizontal="left" vertical="center"/>
    </xf>
    <xf numFmtId="0" fontId="49" fillId="0" borderId="8"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2" fillId="0" borderId="6" xfId="0" applyFont="1" applyFill="1" applyBorder="1" applyAlignment="1">
      <alignment vertical="center"/>
    </xf>
    <xf numFmtId="0" fontId="50" fillId="0" borderId="0" xfId="0" applyFont="1" applyFill="1" applyBorder="1" applyAlignment="1">
      <alignment horizontal="left" vertical="center" shrinkToFit="1"/>
    </xf>
    <xf numFmtId="0" fontId="50" fillId="0" borderId="25" xfId="0" applyFont="1" applyFill="1" applyBorder="1" applyAlignment="1">
      <alignment horizontal="left" vertical="center"/>
    </xf>
    <xf numFmtId="0" fontId="49" fillId="0" borderId="0" xfId="0" applyFont="1" applyFill="1" applyBorder="1" applyAlignment="1">
      <alignment vertical="center"/>
    </xf>
    <xf numFmtId="0" fontId="49" fillId="0" borderId="6" xfId="0" applyFont="1" applyFill="1" applyBorder="1" applyAlignment="1">
      <alignment vertical="center"/>
    </xf>
    <xf numFmtId="0" fontId="50" fillId="0" borderId="6" xfId="0" applyFont="1" applyFill="1" applyBorder="1" applyAlignment="1">
      <alignment horizontal="right" vertical="center"/>
    </xf>
    <xf numFmtId="0" fontId="50" fillId="0" borderId="8" xfId="0" applyFont="1" applyFill="1" applyBorder="1" applyAlignment="1">
      <alignment vertical="center"/>
    </xf>
    <xf numFmtId="0" fontId="50" fillId="0" borderId="0" xfId="0" applyFont="1" applyFill="1" applyBorder="1" applyAlignment="1">
      <alignment horizontal="left" vertical="center" shrinkToFit="1"/>
    </xf>
    <xf numFmtId="0" fontId="50" fillId="0" borderId="0" xfId="0" applyFont="1" applyFill="1" applyAlignment="1">
      <alignment vertical="center"/>
    </xf>
    <xf numFmtId="0" fontId="55" fillId="0" borderId="0" xfId="0" applyFont="1" applyFill="1" applyAlignment="1">
      <alignment vertical="center"/>
    </xf>
    <xf numFmtId="0" fontId="11" fillId="0" borderId="0" xfId="0" applyFont="1" applyFill="1" applyAlignment="1">
      <alignment vertical="center"/>
    </xf>
    <xf numFmtId="0" fontId="56" fillId="0" borderId="0" xfId="0" applyFont="1">
      <alignment vertical="center"/>
    </xf>
    <xf numFmtId="0" fontId="0" fillId="4" borderId="36" xfId="0" applyFill="1" applyBorder="1" applyAlignment="1">
      <alignment vertical="center"/>
    </xf>
    <xf numFmtId="38" fontId="0" fillId="4" borderId="36" xfId="0" applyNumberFormat="1" applyFill="1" applyBorder="1" applyAlignment="1">
      <alignment vertical="center"/>
    </xf>
    <xf numFmtId="0" fontId="0" fillId="0" borderId="36" xfId="0" applyBorder="1" applyAlignment="1">
      <alignment vertical="center" shrinkToFit="1"/>
    </xf>
    <xf numFmtId="0" fontId="0" fillId="0" borderId="36" xfId="0" applyBorder="1" applyAlignment="1">
      <alignment horizontal="center" vertical="center" shrinkToFit="1"/>
    </xf>
    <xf numFmtId="0" fontId="0" fillId="3" borderId="27" xfId="0" applyFont="1" applyFill="1" applyBorder="1" applyAlignment="1">
      <alignment horizontal="center" vertical="center" shrinkToFit="1"/>
    </xf>
    <xf numFmtId="9" fontId="0" fillId="0" borderId="36" xfId="0" applyNumberFormat="1" applyBorder="1" applyAlignment="1">
      <alignment horizontal="center" vertical="center"/>
    </xf>
    <xf numFmtId="49" fontId="0" fillId="0" borderId="36" xfId="0" applyNumberFormat="1" applyBorder="1" applyAlignment="1">
      <alignment horizontal="center" vertical="center"/>
    </xf>
    <xf numFmtId="10" fontId="0" fillId="0" borderId="36" xfId="11" applyNumberFormat="1" applyFont="1" applyBorder="1" applyAlignment="1">
      <alignment horizontal="center" vertical="center"/>
    </xf>
    <xf numFmtId="38" fontId="0" fillId="0" borderId="112" xfId="1" applyFont="1" applyBorder="1" applyAlignment="1">
      <alignment vertical="center"/>
    </xf>
    <xf numFmtId="38" fontId="0" fillId="0" borderId="62" xfId="1" applyFont="1" applyBorder="1" applyAlignment="1">
      <alignment vertical="center"/>
    </xf>
    <xf numFmtId="38" fontId="0" fillId="0" borderId="63" xfId="1" applyFont="1" applyBorder="1" applyAlignment="1">
      <alignment vertical="center"/>
    </xf>
    <xf numFmtId="38" fontId="0" fillId="0" borderId="113" xfId="1" applyFont="1" applyBorder="1" applyAlignment="1">
      <alignment vertical="center"/>
    </xf>
    <xf numFmtId="0" fontId="16" fillId="0" borderId="0" xfId="2" applyFont="1" applyAlignment="1" applyProtection="1">
      <alignment vertical="center"/>
      <protection locked="0"/>
    </xf>
    <xf numFmtId="0" fontId="63" fillId="0" borderId="0" xfId="2" applyNumberFormat="1" applyFont="1" applyBorder="1" applyAlignment="1">
      <alignment horizontal="left" vertical="center"/>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176" fontId="6" fillId="0" borderId="7" xfId="0" applyNumberFormat="1" applyFont="1" applyFill="1" applyBorder="1" applyAlignment="1">
      <alignment horizontal="left" vertical="center"/>
    </xf>
    <xf numFmtId="176" fontId="6" fillId="0" borderId="5" xfId="0" applyNumberFormat="1" applyFont="1" applyFill="1" applyBorder="1" applyAlignment="1">
      <alignment horizontal="center" vertical="center"/>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180" fontId="50" fillId="0" borderId="0" xfId="0" applyNumberFormat="1" applyFont="1" applyFill="1" applyAlignment="1">
      <alignment vertical="center"/>
    </xf>
    <xf numFmtId="180" fontId="11" fillId="0" borderId="25" xfId="1" applyNumberFormat="1" applyFont="1" applyFill="1" applyBorder="1" applyAlignment="1">
      <alignment horizontal="right" vertical="center" shrinkToFit="1"/>
    </xf>
    <xf numFmtId="180" fontId="11" fillId="0" borderId="6" xfId="1" applyNumberFormat="1" applyFont="1" applyFill="1" applyBorder="1" applyAlignment="1">
      <alignment horizontal="right" vertical="center" shrinkToFit="1"/>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7" fillId="0" borderId="0" xfId="0" applyFont="1">
      <alignment vertical="center"/>
    </xf>
    <xf numFmtId="0" fontId="8" fillId="0" borderId="0" xfId="0" applyFont="1">
      <alignment vertical="center"/>
    </xf>
    <xf numFmtId="176" fontId="6" fillId="0" borderId="7" xfId="0" applyNumberFormat="1" applyFont="1" applyBorder="1" applyAlignment="1">
      <alignment horizontal="left" vertical="center"/>
    </xf>
    <xf numFmtId="176" fontId="6" fillId="0" borderId="5" xfId="0" applyNumberFormat="1" applyFont="1" applyBorder="1" applyAlignment="1">
      <alignment horizontal="center" vertical="center"/>
    </xf>
    <xf numFmtId="0" fontId="6" fillId="0" borderId="8" xfId="0" applyFont="1" applyBorder="1" applyAlignment="1">
      <alignment horizontal="left" vertical="top"/>
    </xf>
    <xf numFmtId="0" fontId="6" fillId="0" borderId="0" xfId="0" applyFont="1" applyAlignment="1">
      <alignment horizontal="left" vertical="top"/>
    </xf>
    <xf numFmtId="0" fontId="6" fillId="0" borderId="6" xfId="0" applyFont="1" applyBorder="1" applyAlignment="1">
      <alignment horizontal="left" vertical="top"/>
    </xf>
    <xf numFmtId="0" fontId="6" fillId="0" borderId="10"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176" fontId="6" fillId="0" borderId="3" xfId="0" applyNumberFormat="1" applyFont="1" applyBorder="1" applyAlignment="1">
      <alignment horizontal="left" vertical="center"/>
    </xf>
    <xf numFmtId="176" fontId="6" fillId="0" borderId="4" xfId="0" applyNumberFormat="1" applyFont="1" applyBorder="1" applyAlignment="1">
      <alignment horizontal="left" vertical="center"/>
    </xf>
    <xf numFmtId="0" fontId="49" fillId="0" borderId="11" xfId="0" applyFont="1" applyBorder="1">
      <alignment vertical="center"/>
    </xf>
    <xf numFmtId="0" fontId="49" fillId="0" borderId="5" xfId="0" applyFont="1" applyBorder="1">
      <alignment vertical="center"/>
    </xf>
    <xf numFmtId="0" fontId="50" fillId="0" borderId="5" xfId="0" applyFont="1" applyBorder="1">
      <alignment vertical="center"/>
    </xf>
    <xf numFmtId="0" fontId="49" fillId="0" borderId="7" xfId="0" applyFont="1" applyBorder="1">
      <alignment vertical="center"/>
    </xf>
    <xf numFmtId="0" fontId="50" fillId="0" borderId="11" xfId="0" applyFont="1" applyBorder="1" applyAlignment="1">
      <alignment horizontal="left" vertical="center"/>
    </xf>
    <xf numFmtId="0" fontId="50" fillId="0" borderId="5" xfId="0" applyFont="1" applyBorder="1" applyAlignment="1">
      <alignment horizontal="left" vertical="center"/>
    </xf>
    <xf numFmtId="0" fontId="50" fillId="0" borderId="5" xfId="0" applyFont="1" applyBorder="1" applyAlignment="1">
      <alignment horizontal="left" vertical="center" shrinkToFit="1"/>
    </xf>
    <xf numFmtId="0" fontId="50" fillId="0" borderId="23" xfId="0" applyFont="1" applyBorder="1" applyAlignment="1">
      <alignment horizontal="left" vertical="center"/>
    </xf>
    <xf numFmtId="0" fontId="50" fillId="0" borderId="7" xfId="0" applyFont="1" applyBorder="1" applyAlignment="1">
      <alignment horizontal="left" vertical="center"/>
    </xf>
    <xf numFmtId="0" fontId="49" fillId="0" borderId="8" xfId="0" applyFont="1" applyBorder="1">
      <alignment vertical="center"/>
    </xf>
    <xf numFmtId="0" fontId="52" fillId="0" borderId="0" xfId="0" applyFont="1">
      <alignment vertical="center"/>
    </xf>
    <xf numFmtId="0" fontId="53" fillId="0" borderId="0" xfId="0" applyFont="1">
      <alignment vertical="center"/>
    </xf>
    <xf numFmtId="0" fontId="52" fillId="0" borderId="6" xfId="0" applyFont="1" applyBorder="1">
      <alignment vertical="center"/>
    </xf>
    <xf numFmtId="0" fontId="50" fillId="0" borderId="8" xfId="0" applyFont="1" applyBorder="1" applyAlignment="1">
      <alignment horizontal="left" vertical="center"/>
    </xf>
    <xf numFmtId="0" fontId="50" fillId="0" borderId="0" xfId="0" applyFont="1" applyAlignment="1">
      <alignment horizontal="left" vertical="center"/>
    </xf>
    <xf numFmtId="0" fontId="50" fillId="0" borderId="0" xfId="0" applyFont="1" applyAlignment="1">
      <alignment horizontal="left" vertical="center" shrinkToFit="1"/>
    </xf>
    <xf numFmtId="0" fontId="50" fillId="0" borderId="25" xfId="0" applyFont="1" applyBorder="1" applyAlignment="1">
      <alignment horizontal="left" vertical="center"/>
    </xf>
    <xf numFmtId="0" fontId="50" fillId="0" borderId="6" xfId="0" applyFont="1" applyBorder="1" applyAlignment="1">
      <alignment horizontal="left" vertical="center"/>
    </xf>
    <xf numFmtId="0" fontId="49" fillId="0" borderId="0" xfId="0" applyFont="1">
      <alignment vertical="center"/>
    </xf>
    <xf numFmtId="0" fontId="50" fillId="0" borderId="0" xfId="0" applyFont="1">
      <alignment vertical="center"/>
    </xf>
    <xf numFmtId="0" fontId="49" fillId="0" borderId="6" xfId="0" applyFont="1" applyBorder="1">
      <alignment vertical="center"/>
    </xf>
    <xf numFmtId="0" fontId="50" fillId="0" borderId="6" xfId="0" applyFont="1" applyBorder="1" applyAlignment="1">
      <alignment horizontal="right" vertical="center"/>
    </xf>
    <xf numFmtId="0" fontId="50" fillId="0" borderId="8" xfId="0" applyFont="1" applyBorder="1">
      <alignment vertical="center"/>
    </xf>
    <xf numFmtId="0" fontId="50" fillId="0" borderId="0" xfId="0" applyFont="1" applyAlignment="1">
      <alignment horizontal="right" vertical="center"/>
    </xf>
    <xf numFmtId="0" fontId="10" fillId="0" borderId="8" xfId="0" applyFont="1" applyBorder="1">
      <alignment vertical="center"/>
    </xf>
    <xf numFmtId="0" fontId="10" fillId="0" borderId="0" xfId="0" applyFont="1">
      <alignment vertical="center"/>
    </xf>
    <xf numFmtId="0" fontId="11" fillId="0" borderId="0" xfId="0" applyFont="1">
      <alignment vertical="center"/>
    </xf>
    <xf numFmtId="0" fontId="10" fillId="0" borderId="6" xfId="0" applyFont="1" applyBorder="1">
      <alignment vertical="center"/>
    </xf>
    <xf numFmtId="38" fontId="11" fillId="0" borderId="25" xfId="1" applyFont="1" applyBorder="1" applyAlignment="1">
      <alignment horizontal="right" vertical="center" shrinkToFit="1"/>
    </xf>
    <xf numFmtId="38" fontId="11" fillId="0" borderId="6" xfId="1" applyFont="1" applyBorder="1" applyAlignment="1">
      <alignment horizontal="right" vertical="center" shrinkToFit="1"/>
    </xf>
    <xf numFmtId="0" fontId="11" fillId="0" borderId="8" xfId="0" applyFont="1" applyBorder="1" applyAlignment="1">
      <alignment horizontal="left" vertical="center"/>
    </xf>
    <xf numFmtId="0" fontId="11" fillId="0" borderId="0" xfId="0" applyFont="1" applyAlignment="1">
      <alignment horizontal="left" vertical="center"/>
    </xf>
    <xf numFmtId="6" fontId="11" fillId="0" borderId="0" xfId="1" applyNumberFormat="1" applyFont="1" applyAlignment="1">
      <alignment horizontal="right" vertical="center" shrinkToFit="1"/>
    </xf>
    <xf numFmtId="0" fontId="11" fillId="0" borderId="25" xfId="0" applyFont="1" applyBorder="1" applyAlignment="1">
      <alignment horizontal="right" vertical="center" shrinkToFit="1"/>
    </xf>
    <xf numFmtId="0" fontId="11" fillId="0" borderId="6" xfId="0" applyFont="1" applyBorder="1" applyAlignment="1">
      <alignment horizontal="right" vertical="center" shrinkToFit="1"/>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5" xfId="0" applyFont="1" applyBorder="1" applyAlignment="1">
      <alignment horizontal="left" vertical="center"/>
    </xf>
    <xf numFmtId="0" fontId="11" fillId="0" borderId="33" xfId="0" applyFont="1" applyBorder="1" applyAlignment="1">
      <alignment horizontal="right" vertical="center"/>
    </xf>
    <xf numFmtId="0" fontId="51" fillId="0" borderId="8" xfId="0" applyFont="1" applyBorder="1" applyAlignment="1">
      <alignment horizontal="left" vertical="center"/>
    </xf>
    <xf numFmtId="2" fontId="50" fillId="0" borderId="0" xfId="0" applyNumberFormat="1" applyFont="1" applyAlignment="1">
      <alignment vertical="center" shrinkToFit="1"/>
    </xf>
    <xf numFmtId="0" fontId="7" fillId="0" borderId="50" xfId="0" applyFont="1" applyBorder="1">
      <alignment vertical="center"/>
    </xf>
    <xf numFmtId="0" fontId="7" fillId="0" borderId="51" xfId="0" applyFont="1" applyBorder="1">
      <alignment vertical="center"/>
    </xf>
    <xf numFmtId="0" fontId="7" fillId="0" borderId="21" xfId="0" applyFont="1" applyBorder="1">
      <alignment vertical="center"/>
    </xf>
    <xf numFmtId="0" fontId="8" fillId="5" borderId="0" xfId="0" applyFont="1" applyFill="1">
      <alignment vertical="center"/>
    </xf>
    <xf numFmtId="0" fontId="6" fillId="0" borderId="13" xfId="0" applyFont="1" applyBorder="1" applyAlignment="1">
      <alignment vertical="center" wrapText="1"/>
    </xf>
    <xf numFmtId="0" fontId="8" fillId="0" borderId="0" xfId="0" applyFont="1" applyAlignment="1">
      <alignment horizontal="center" vertical="center"/>
    </xf>
    <xf numFmtId="176" fontId="49" fillId="0" borderId="12" xfId="0" applyNumberFormat="1" applyFont="1" applyBorder="1" applyAlignment="1">
      <alignment vertical="center" wrapText="1"/>
    </xf>
    <xf numFmtId="176" fontId="6" fillId="0" borderId="14" xfId="0" applyNumberFormat="1" applyFont="1" applyBorder="1" applyAlignment="1">
      <alignment vertical="center" wrapText="1"/>
    </xf>
    <xf numFmtId="0" fontId="55" fillId="0" borderId="0" xfId="0" applyFont="1">
      <alignment vertical="center"/>
    </xf>
    <xf numFmtId="176" fontId="6" fillId="0" borderId="1" xfId="0" applyNumberFormat="1" applyFont="1" applyBorder="1" applyAlignment="1">
      <alignment horizontal="left" vertical="center"/>
    </xf>
    <xf numFmtId="176" fontId="6" fillId="0" borderId="2" xfId="0" applyNumberFormat="1" applyFont="1" applyBorder="1" applyAlignment="1">
      <alignment horizontal="center" vertical="center"/>
    </xf>
    <xf numFmtId="180" fontId="50" fillId="0" borderId="0" xfId="0" applyNumberFormat="1" applyFont="1">
      <alignment vertical="center"/>
    </xf>
    <xf numFmtId="180" fontId="11" fillId="0" borderId="25" xfId="1" applyNumberFormat="1" applyFont="1" applyBorder="1" applyAlignment="1">
      <alignment horizontal="right" vertical="center" shrinkToFit="1"/>
    </xf>
    <xf numFmtId="180" fontId="11" fillId="0" borderId="6" xfId="1" applyNumberFormat="1" applyFont="1" applyBorder="1" applyAlignment="1">
      <alignment horizontal="right" vertical="center" shrinkToFit="1"/>
    </xf>
    <xf numFmtId="0" fontId="7" fillId="0" borderId="0" xfId="0" applyFont="1">
      <alignment vertical="center"/>
    </xf>
    <xf numFmtId="0" fontId="70"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applyAlignment="1">
      <alignment horizontal="center" vertical="center" shrinkToFit="1"/>
    </xf>
    <xf numFmtId="0" fontId="6" fillId="0" borderId="40" xfId="0" applyFont="1" applyFill="1" applyBorder="1" applyAlignment="1">
      <alignment vertical="center"/>
    </xf>
    <xf numFmtId="0" fontId="6" fillId="0" borderId="52" xfId="0" applyFont="1" applyFill="1" applyBorder="1" applyAlignment="1">
      <alignment vertical="center"/>
    </xf>
    <xf numFmtId="0" fontId="6" fillId="0" borderId="36" xfId="0" applyFont="1" applyFill="1" applyBorder="1" applyAlignment="1">
      <alignment vertical="center"/>
    </xf>
    <xf numFmtId="0" fontId="6" fillId="0" borderId="41" xfId="0" applyFont="1" applyFill="1" applyBorder="1" applyAlignment="1">
      <alignment vertical="center"/>
    </xf>
    <xf numFmtId="38" fontId="50" fillId="0" borderId="47" xfId="1" applyFont="1" applyFill="1" applyBorder="1" applyAlignment="1">
      <alignment horizontal="right" vertical="center" shrinkToFit="1"/>
    </xf>
    <xf numFmtId="38" fontId="50" fillId="0" borderId="48" xfId="1" applyFont="1" applyFill="1" applyBorder="1" applyAlignment="1">
      <alignment horizontal="right" vertical="center" shrinkToFit="1"/>
    </xf>
    <xf numFmtId="38" fontId="50" fillId="0" borderId="57" xfId="1" applyFont="1" applyFill="1" applyBorder="1" applyAlignment="1">
      <alignment horizontal="right" vertical="center"/>
    </xf>
    <xf numFmtId="38" fontId="50" fillId="0" borderId="75" xfId="1" applyFont="1" applyFill="1" applyBorder="1" applyAlignment="1">
      <alignment horizontal="right" vertical="center"/>
    </xf>
    <xf numFmtId="0" fontId="50" fillId="0" borderId="8" xfId="0" applyFont="1" applyFill="1" applyBorder="1" applyAlignment="1">
      <alignment horizontal="left" vertical="center" shrinkToFit="1"/>
    </xf>
    <xf numFmtId="0" fontId="50" fillId="0" borderId="0" xfId="0" applyFont="1" applyFill="1" applyBorder="1" applyAlignment="1">
      <alignment horizontal="left" vertical="center" shrinkToFit="1"/>
    </xf>
    <xf numFmtId="0" fontId="50" fillId="0" borderId="25" xfId="0" applyFont="1" applyFill="1" applyBorder="1" applyAlignment="1">
      <alignment horizontal="right" vertical="center" shrinkToFit="1"/>
    </xf>
    <xf numFmtId="0" fontId="50" fillId="0" borderId="6" xfId="0" applyFont="1" applyFill="1" applyBorder="1" applyAlignment="1">
      <alignment horizontal="right" vertical="center" shrinkToFit="1"/>
    </xf>
    <xf numFmtId="38" fontId="11" fillId="0" borderId="26" xfId="1" applyFont="1" applyFill="1" applyBorder="1" applyAlignment="1">
      <alignment horizontal="right" vertical="center" shrinkToFit="1"/>
    </xf>
    <xf numFmtId="38" fontId="11" fillId="0" borderId="27" xfId="1" applyFont="1" applyFill="1" applyBorder="1" applyAlignment="1">
      <alignment horizontal="right" vertical="center" shrinkToFit="1"/>
    </xf>
    <xf numFmtId="0" fontId="39" fillId="0" borderId="0" xfId="0" applyFont="1" applyFill="1" applyAlignment="1">
      <alignment horizontal="left" vertical="center"/>
    </xf>
    <xf numFmtId="0" fontId="50" fillId="0" borderId="5" xfId="0" applyFont="1" applyFill="1" applyBorder="1" applyAlignment="1">
      <alignment horizontal="left" vertical="top" wrapText="1"/>
    </xf>
    <xf numFmtId="0" fontId="50" fillId="0" borderId="7"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4" xfId="0" applyFont="1" applyFill="1" applyBorder="1" applyAlignment="1">
      <alignment horizontal="left" vertical="top" wrapText="1"/>
    </xf>
    <xf numFmtId="0" fontId="50" fillId="0" borderId="3" xfId="0" applyFont="1" applyFill="1" applyBorder="1" applyAlignment="1">
      <alignment horizontal="left" vertical="top" wrapText="1"/>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5" xfId="0" applyFont="1" applyFill="1" applyBorder="1" applyAlignment="1">
      <alignment horizontal="center" vertical="center"/>
    </xf>
    <xf numFmtId="38" fontId="11" fillId="0" borderId="32" xfId="1" applyFont="1" applyFill="1" applyBorder="1" applyAlignment="1">
      <alignment horizontal="right" vertical="center" shrinkToFit="1"/>
    </xf>
    <xf numFmtId="38" fontId="11" fillId="0" borderId="34" xfId="1" applyFont="1" applyFill="1" applyBorder="1" applyAlignment="1">
      <alignment horizontal="right" vertical="center" shrinkToFi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xf>
    <xf numFmtId="0" fontId="7" fillId="0" borderId="51" xfId="0" applyFont="1" applyFill="1" applyBorder="1" applyAlignment="1">
      <alignment horizontal="center" vertical="center"/>
    </xf>
    <xf numFmtId="38" fontId="50" fillId="0" borderId="42" xfId="1" applyFont="1" applyFill="1" applyBorder="1" applyAlignment="1">
      <alignment horizontal="right" vertical="center" shrinkToFit="1"/>
    </xf>
    <xf numFmtId="38" fontId="50" fillId="0" borderId="43" xfId="1" applyFont="1" applyFill="1" applyBorder="1" applyAlignment="1">
      <alignment horizontal="right" vertical="center" shrinkToFit="1"/>
    </xf>
    <xf numFmtId="38" fontId="50" fillId="0" borderId="44" xfId="1" applyFont="1" applyFill="1" applyBorder="1" applyAlignment="1">
      <alignment horizontal="right" vertical="center" shrinkToFit="1"/>
    </xf>
    <xf numFmtId="0" fontId="7" fillId="0" borderId="46"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38" fontId="50" fillId="0" borderId="49" xfId="1" applyFont="1" applyFill="1" applyBorder="1" applyAlignment="1">
      <alignment horizontal="right" vertical="center" shrinkToFit="1"/>
    </xf>
    <xf numFmtId="0" fontId="65" fillId="2" borderId="28" xfId="0" applyFont="1" applyFill="1" applyBorder="1" applyAlignment="1">
      <alignment vertical="center" wrapText="1"/>
    </xf>
    <xf numFmtId="0" fontId="65" fillId="2" borderId="18" xfId="0" applyFont="1" applyFill="1" applyBorder="1" applyAlignment="1">
      <alignment vertical="center" wrapText="1"/>
    </xf>
    <xf numFmtId="0" fontId="65" fillId="2" borderId="29" xfId="0" applyFont="1" applyFill="1" applyBorder="1" applyAlignment="1">
      <alignment vertical="center" wrapText="1"/>
    </xf>
    <xf numFmtId="0" fontId="65" fillId="2" borderId="30" xfId="0" applyFont="1" applyFill="1" applyBorder="1" applyAlignment="1">
      <alignment vertical="center" wrapText="1"/>
    </xf>
    <xf numFmtId="38" fontId="12" fillId="2" borderId="28" xfId="1" applyFont="1" applyFill="1" applyBorder="1" applyAlignment="1">
      <alignment horizontal="right" vertical="center" shrinkToFit="1"/>
    </xf>
    <xf numFmtId="38" fontId="12" fillId="2" borderId="29" xfId="1" applyFont="1" applyFill="1" applyBorder="1" applyAlignment="1">
      <alignment horizontal="right" vertical="center" shrinkToFit="1"/>
    </xf>
    <xf numFmtId="38" fontId="12" fillId="2" borderId="19" xfId="1" applyFont="1" applyFill="1" applyBorder="1" applyAlignment="1">
      <alignment horizontal="right" vertical="center" shrinkToFit="1"/>
    </xf>
    <xf numFmtId="38" fontId="12" fillId="2" borderId="18" xfId="1" applyFont="1" applyFill="1" applyBorder="1" applyAlignment="1">
      <alignment horizontal="right" vertical="center" shrinkToFit="1"/>
    </xf>
    <xf numFmtId="38" fontId="12" fillId="2" borderId="30" xfId="1" applyFont="1" applyFill="1" applyBorder="1" applyAlignment="1">
      <alignment horizontal="right" vertical="center" shrinkToFit="1"/>
    </xf>
    <xf numFmtId="176" fontId="9" fillId="0" borderId="10"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49" fillId="0" borderId="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0" fillId="0" borderId="11" xfId="0" applyNumberFormat="1" applyFont="1" applyFill="1" applyBorder="1" applyAlignment="1">
      <alignment horizontal="right" vertical="center" wrapText="1"/>
    </xf>
    <xf numFmtId="176" fontId="50" fillId="0" borderId="7" xfId="0" applyNumberFormat="1" applyFont="1" applyFill="1" applyBorder="1" applyAlignment="1">
      <alignment horizontal="right" vertical="center" wrapText="1"/>
    </xf>
    <xf numFmtId="176" fontId="50" fillId="0" borderId="8" xfId="0" applyNumberFormat="1" applyFont="1" applyFill="1" applyBorder="1" applyAlignment="1">
      <alignment horizontal="right" vertical="center" wrapText="1"/>
    </xf>
    <xf numFmtId="176" fontId="50" fillId="0" borderId="6" xfId="0" applyNumberFormat="1" applyFont="1" applyFill="1" applyBorder="1" applyAlignment="1">
      <alignment horizontal="right" vertical="center" wrapText="1"/>
    </xf>
    <xf numFmtId="0" fontId="50" fillId="0" borderId="11"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8"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7" xfId="0" applyFont="1" applyFill="1" applyBorder="1" applyAlignment="1">
      <alignment horizontal="center" vertical="center" wrapText="1"/>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38" fontId="11" fillId="0" borderId="8" xfId="1" applyFont="1" applyFill="1" applyBorder="1" applyAlignment="1">
      <alignment horizontal="right" vertical="center" shrinkToFit="1"/>
    </xf>
    <xf numFmtId="38" fontId="11" fillId="0" borderId="24" xfId="1" applyFont="1" applyFill="1" applyBorder="1" applyAlignment="1">
      <alignment horizontal="right" vertical="center" shrinkToFit="1"/>
    </xf>
    <xf numFmtId="38" fontId="50" fillId="0" borderId="26" xfId="1" applyFont="1" applyFill="1" applyBorder="1" applyAlignment="1">
      <alignment horizontal="right" vertical="center" shrinkToFit="1"/>
    </xf>
    <xf numFmtId="38" fontId="50" fillId="0" borderId="27" xfId="1" applyFont="1" applyFill="1" applyBorder="1" applyAlignment="1">
      <alignment horizontal="right" vertical="center" shrinkToFit="1"/>
    </xf>
    <xf numFmtId="38" fontId="53" fillId="0" borderId="25" xfId="1" applyFont="1" applyFill="1" applyBorder="1" applyAlignment="1">
      <alignment horizontal="right" vertical="center" shrinkToFit="1"/>
    </xf>
    <xf numFmtId="38" fontId="53" fillId="0" borderId="6" xfId="1" applyFont="1" applyFill="1" applyBorder="1" applyAlignment="1">
      <alignment horizontal="right" vertical="center" shrinkToFit="1"/>
    </xf>
    <xf numFmtId="38" fontId="50" fillId="0" borderId="0" xfId="1" applyFont="1" applyFill="1" applyBorder="1" applyAlignment="1">
      <alignment horizontal="right" vertical="center" shrinkToFit="1"/>
    </xf>
    <xf numFmtId="38" fontId="53" fillId="0" borderId="26" xfId="1" applyFont="1" applyFill="1" applyBorder="1" applyAlignment="1">
      <alignment horizontal="right" vertical="center" shrinkToFit="1"/>
    </xf>
    <xf numFmtId="38" fontId="53" fillId="0" borderId="27" xfId="1" applyFont="1" applyFill="1" applyBorder="1" applyAlignment="1">
      <alignment horizontal="right" vertical="center" shrinkToFit="1"/>
    </xf>
    <xf numFmtId="38" fontId="53" fillId="0" borderId="24" xfId="1" applyFont="1" applyFill="1" applyBorder="1" applyAlignment="1">
      <alignment horizontal="right" vertical="center" shrinkToFit="1"/>
    </xf>
    <xf numFmtId="6" fontId="50" fillId="0" borderId="0" xfId="1" applyNumberFormat="1" applyFont="1" applyFill="1" applyBorder="1" applyAlignment="1">
      <alignment horizontal="right" vertical="center" shrinkToFit="1"/>
    </xf>
    <xf numFmtId="38" fontId="50" fillId="0" borderId="25" xfId="1" applyFont="1" applyFill="1" applyBorder="1" applyAlignment="1">
      <alignment horizontal="right" vertical="center" shrinkToFit="1"/>
    </xf>
    <xf numFmtId="38" fontId="50" fillId="0" borderId="6" xfId="1" applyFont="1" applyFill="1" applyBorder="1" applyAlignment="1">
      <alignment horizontal="right" vertical="center" shrinkToFit="1"/>
    </xf>
    <xf numFmtId="38" fontId="50" fillId="0" borderId="8" xfId="1" applyFont="1" applyFill="1" applyBorder="1" applyAlignment="1">
      <alignment horizontal="right" vertical="center" shrinkToFit="1"/>
    </xf>
    <xf numFmtId="38" fontId="50" fillId="0" borderId="24" xfId="1" applyFont="1" applyFill="1" applyBorder="1" applyAlignment="1">
      <alignment horizontal="right" vertical="center" shrinkToFit="1"/>
    </xf>
    <xf numFmtId="38" fontId="53" fillId="0" borderId="8" xfId="1" applyFont="1" applyFill="1" applyBorder="1" applyAlignment="1">
      <alignment horizontal="right" vertical="center" shrinkToFit="1"/>
    </xf>
    <xf numFmtId="38" fontId="53" fillId="0" borderId="0" xfId="1" applyFont="1" applyFill="1" applyBorder="1" applyAlignment="1">
      <alignment horizontal="right" vertical="center" shrinkToFit="1"/>
    </xf>
    <xf numFmtId="177" fontId="54" fillId="0" borderId="0" xfId="1" applyNumberFormat="1" applyFont="1" applyFill="1" applyBorder="1" applyAlignment="1">
      <alignment horizontal="right" vertical="center" shrinkToFi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176" fontId="49" fillId="0" borderId="10" xfId="0" applyNumberFormat="1" applyFont="1" applyFill="1" applyBorder="1" applyAlignment="1">
      <alignment horizontal="right" vertical="center"/>
    </xf>
    <xf numFmtId="176" fontId="49" fillId="0" borderId="4"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38" fontId="50" fillId="0" borderId="11" xfId="1" applyFont="1" applyFill="1" applyBorder="1" applyAlignment="1">
      <alignment horizontal="right" vertical="center" shrinkToFit="1"/>
    </xf>
    <xf numFmtId="38" fontId="50" fillId="0" borderId="22" xfId="1" applyFont="1" applyFill="1" applyBorder="1" applyAlignment="1">
      <alignment horizontal="right" vertical="center" shrinkToFit="1"/>
    </xf>
    <xf numFmtId="38" fontId="50" fillId="0" borderId="23" xfId="1" applyFont="1" applyFill="1" applyBorder="1" applyAlignment="1">
      <alignment horizontal="right" vertical="center" shrinkToFit="1"/>
    </xf>
    <xf numFmtId="38" fontId="50" fillId="0" borderId="7" xfId="1" applyFont="1" applyFill="1" applyBorder="1" applyAlignment="1">
      <alignment horizontal="right" vertical="center" shrinkToFit="1"/>
    </xf>
    <xf numFmtId="0" fontId="6" fillId="0" borderId="8"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6" xfId="0" applyFont="1" applyFill="1" applyBorder="1" applyAlignment="1">
      <alignment vertical="center"/>
    </xf>
    <xf numFmtId="0" fontId="6" fillId="0" borderId="0" xfId="0" applyFont="1" applyFill="1" applyBorder="1" applyAlignment="1">
      <alignment horizontal="left" vertical="center"/>
    </xf>
    <xf numFmtId="0" fontId="50" fillId="0" borderId="0" xfId="0" applyFont="1" applyFill="1" applyBorder="1" applyAlignment="1">
      <alignment horizontal="center" vertical="center" shrinkToFit="1"/>
    </xf>
    <xf numFmtId="176" fontId="49" fillId="0" borderId="11" xfId="0" applyNumberFormat="1" applyFont="1" applyFill="1" applyBorder="1" applyAlignment="1">
      <alignment horizontal="right" vertical="center"/>
    </xf>
    <xf numFmtId="176" fontId="49" fillId="0" borderId="5" xfId="0" applyNumberFormat="1" applyFont="1" applyFill="1" applyBorder="1" applyAlignment="1">
      <alignment horizontal="right" vertical="center"/>
    </xf>
    <xf numFmtId="176" fontId="50" fillId="0" borderId="5" xfId="0" applyNumberFormat="1" applyFont="1" applyFill="1" applyBorder="1" applyAlignment="1">
      <alignment horizontal="right" vertical="center"/>
    </xf>
    <xf numFmtId="0" fontId="7" fillId="0" borderId="20" xfId="0" applyFont="1" applyFill="1" applyBorder="1" applyAlignment="1">
      <alignment horizontal="distributed" vertical="center" indent="1"/>
    </xf>
    <xf numFmtId="0" fontId="7" fillId="0" borderId="21" xfId="0" applyFont="1" applyFill="1" applyBorder="1" applyAlignment="1">
      <alignment horizontal="distributed" vertical="center" inden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distributed" vertical="center" indent="7"/>
    </xf>
    <xf numFmtId="0" fontId="6" fillId="0" borderId="16" xfId="0" applyFont="1" applyFill="1" applyBorder="1" applyAlignment="1">
      <alignment horizontal="distributed" vertical="center" indent="7"/>
    </xf>
    <xf numFmtId="0" fontId="6" fillId="0" borderId="17" xfId="0" applyFont="1" applyFill="1" applyBorder="1" applyAlignment="1">
      <alignment horizontal="distributed" vertical="center" indent="7"/>
    </xf>
    <xf numFmtId="0" fontId="6" fillId="0" borderId="18" xfId="0" applyFont="1" applyFill="1" applyBorder="1" applyAlignment="1">
      <alignment horizontal="center" vertical="center"/>
    </xf>
    <xf numFmtId="0" fontId="13" fillId="0" borderId="8" xfId="0" applyFont="1" applyFill="1" applyBorder="1" applyAlignment="1">
      <alignment horizontal="left" vertical="top" wrapText="1"/>
    </xf>
    <xf numFmtId="0" fontId="7" fillId="0" borderId="40" xfId="0" applyFont="1" applyFill="1" applyBorder="1" applyAlignment="1">
      <alignment vertical="center" shrinkToFit="1"/>
    </xf>
    <xf numFmtId="0" fontId="7" fillId="0" borderId="52" xfId="0" applyFont="1" applyFill="1" applyBorder="1" applyAlignment="1">
      <alignment vertical="center" shrinkToFit="1"/>
    </xf>
    <xf numFmtId="0" fontId="7" fillId="0" borderId="36" xfId="0" applyFont="1" applyFill="1" applyBorder="1" applyAlignment="1">
      <alignment vertical="center" shrinkToFit="1"/>
    </xf>
    <xf numFmtId="0" fontId="7" fillId="0" borderId="41" xfId="0" applyFont="1" applyFill="1" applyBorder="1" applyAlignment="1">
      <alignment vertical="center" shrinkToFit="1"/>
    </xf>
    <xf numFmtId="38" fontId="66" fillId="0" borderId="40" xfId="1" applyFont="1" applyFill="1" applyBorder="1" applyAlignment="1">
      <alignment horizontal="right" vertical="center" shrinkToFit="1"/>
    </xf>
    <xf numFmtId="38" fontId="66" fillId="0" borderId="36" xfId="1" applyFont="1" applyFill="1" applyBorder="1" applyAlignment="1">
      <alignment horizontal="right" vertical="center" shrinkToFit="1"/>
    </xf>
    <xf numFmtId="38" fontId="66" fillId="0" borderId="57" xfId="1" applyFont="1" applyFill="1" applyBorder="1" applyAlignment="1">
      <alignment horizontal="right" vertical="center" shrinkToFit="1"/>
    </xf>
    <xf numFmtId="38" fontId="66" fillId="0" borderId="52" xfId="1" applyFont="1" applyFill="1" applyBorder="1" applyAlignment="1">
      <alignment horizontal="right" vertical="center" shrinkToFit="1"/>
    </xf>
    <xf numFmtId="38" fontId="66" fillId="0" borderId="41" xfId="1" applyFont="1" applyFill="1" applyBorder="1" applyAlignment="1">
      <alignment horizontal="right" vertical="center" shrinkToFit="1"/>
    </xf>
    <xf numFmtId="0" fontId="6" fillId="0" borderId="10" xfId="0" applyFont="1" applyFill="1" applyBorder="1" applyAlignment="1">
      <alignment horizontal="center" vertical="top"/>
    </xf>
    <xf numFmtId="0" fontId="6" fillId="0" borderId="4" xfId="0" applyFont="1" applyFill="1" applyBorder="1" applyAlignment="1">
      <alignment horizontal="center" vertical="top"/>
    </xf>
    <xf numFmtId="9" fontId="64" fillId="0" borderId="4" xfId="11" applyFont="1" applyFill="1" applyBorder="1" applyAlignment="1">
      <alignment horizontal="center" vertical="top"/>
    </xf>
    <xf numFmtId="9" fontId="64" fillId="0" borderId="3" xfId="11" applyFont="1" applyFill="1" applyBorder="1" applyAlignment="1">
      <alignment horizontal="center" vertical="top"/>
    </xf>
    <xf numFmtId="0" fontId="6" fillId="0" borderId="8" xfId="0" applyFont="1" applyFill="1" applyBorder="1" applyAlignment="1">
      <alignment vertical="top"/>
    </xf>
    <xf numFmtId="0" fontId="6" fillId="0" borderId="0" xfId="0" applyFont="1" applyFill="1" applyBorder="1" applyAlignment="1">
      <alignment vertical="top"/>
    </xf>
    <xf numFmtId="0" fontId="6" fillId="0" borderId="6" xfId="0" applyFont="1" applyFill="1" applyBorder="1" applyAlignment="1">
      <alignment vertical="top"/>
    </xf>
    <xf numFmtId="0" fontId="6" fillId="0" borderId="0" xfId="0" applyFont="1" applyFill="1" applyAlignment="1">
      <alignment horizontal="center" wrapText="1"/>
    </xf>
    <xf numFmtId="0" fontId="6" fillId="0" borderId="4" xfId="0" applyFont="1" applyFill="1" applyBorder="1" applyAlignment="1">
      <alignment horizontal="justify"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xf>
    <xf numFmtId="0" fontId="7" fillId="0" borderId="0" xfId="0" applyFont="1" applyFill="1" applyBorder="1" applyAlignment="1">
      <alignment vertical="top"/>
    </xf>
    <xf numFmtId="0" fontId="7" fillId="0" borderId="6" xfId="0" applyFont="1" applyFill="1" applyBorder="1" applyAlignment="1">
      <alignment vertical="top"/>
    </xf>
    <xf numFmtId="176" fontId="49" fillId="0" borderId="9" xfId="0" applyNumberFormat="1" applyFont="1" applyFill="1" applyBorder="1" applyAlignment="1">
      <alignment horizontal="right" vertical="center"/>
    </xf>
    <xf numFmtId="176" fontId="49" fillId="0" borderId="2" xfId="0" applyNumberFormat="1" applyFont="1" applyFill="1" applyBorder="1" applyAlignment="1">
      <alignment horizontal="right" vertical="center"/>
    </xf>
    <xf numFmtId="176" fontId="50" fillId="0" borderId="2" xfId="0" applyNumberFormat="1" applyFont="1" applyFill="1" applyBorder="1" applyAlignment="1">
      <alignment horizontal="right" vertical="center"/>
    </xf>
    <xf numFmtId="180" fontId="50" fillId="0" borderId="8" xfId="1" applyNumberFormat="1" applyFont="1" applyFill="1" applyBorder="1" applyAlignment="1">
      <alignment horizontal="right" vertical="center" shrinkToFit="1"/>
    </xf>
    <xf numFmtId="180" fontId="50" fillId="0" borderId="0" xfId="1" applyNumberFormat="1" applyFont="1" applyFill="1" applyBorder="1" applyAlignment="1">
      <alignment horizontal="right" vertical="center" shrinkToFit="1"/>
    </xf>
    <xf numFmtId="180" fontId="50" fillId="0" borderId="25" xfId="1" applyNumberFormat="1" applyFont="1" applyFill="1" applyBorder="1" applyAlignment="1">
      <alignment horizontal="right" vertical="center" shrinkToFit="1"/>
    </xf>
    <xf numFmtId="180" fontId="50" fillId="0" borderId="24" xfId="1" applyNumberFormat="1" applyFont="1" applyFill="1" applyBorder="1" applyAlignment="1">
      <alignment horizontal="right" vertical="center" shrinkToFit="1"/>
    </xf>
    <xf numFmtId="180" fontId="50" fillId="0" borderId="6" xfId="1" applyNumberFormat="1" applyFont="1" applyFill="1" applyBorder="1" applyAlignment="1">
      <alignment horizontal="right" vertical="center" shrinkToFit="1"/>
    </xf>
    <xf numFmtId="180" fontId="50" fillId="0" borderId="11" xfId="1" applyNumberFormat="1" applyFont="1" applyFill="1" applyBorder="1" applyAlignment="1">
      <alignment horizontal="right" vertical="center" shrinkToFit="1"/>
    </xf>
    <xf numFmtId="180" fontId="50" fillId="0" borderId="22" xfId="1" applyNumberFormat="1" applyFont="1" applyFill="1" applyBorder="1" applyAlignment="1">
      <alignment horizontal="right" vertical="center" shrinkToFit="1"/>
    </xf>
    <xf numFmtId="180" fontId="50" fillId="0" borderId="23" xfId="1" applyNumberFormat="1" applyFont="1" applyFill="1" applyBorder="1" applyAlignment="1">
      <alignment horizontal="right" vertical="center" shrinkToFit="1"/>
    </xf>
    <xf numFmtId="180" fontId="50" fillId="0" borderId="7" xfId="1" applyNumberFormat="1" applyFont="1" applyFill="1" applyBorder="1" applyAlignment="1">
      <alignment horizontal="right" vertical="center" shrinkToFit="1"/>
    </xf>
    <xf numFmtId="180" fontId="53" fillId="0" borderId="8" xfId="1" applyNumberFormat="1" applyFont="1" applyFill="1" applyBorder="1" applyAlignment="1">
      <alignment horizontal="right" vertical="center" shrinkToFit="1"/>
    </xf>
    <xf numFmtId="180" fontId="53" fillId="0" borderId="24" xfId="1" applyNumberFormat="1" applyFont="1" applyFill="1" applyBorder="1" applyAlignment="1">
      <alignment horizontal="right" vertical="center" shrinkToFit="1"/>
    </xf>
    <xf numFmtId="180" fontId="53" fillId="0" borderId="25" xfId="1" applyNumberFormat="1" applyFont="1" applyFill="1" applyBorder="1" applyAlignment="1">
      <alignment horizontal="right" vertical="center" shrinkToFit="1"/>
    </xf>
    <xf numFmtId="180" fontId="53" fillId="0" borderId="6" xfId="1" applyNumberFormat="1" applyFont="1" applyFill="1" applyBorder="1" applyAlignment="1">
      <alignment horizontal="right" vertical="center" shrinkToFit="1"/>
    </xf>
    <xf numFmtId="180" fontId="50" fillId="0" borderId="26" xfId="1" applyNumberFormat="1" applyFont="1" applyFill="1" applyBorder="1" applyAlignment="1">
      <alignment horizontal="right" vertical="center" shrinkToFit="1"/>
    </xf>
    <xf numFmtId="180" fontId="50" fillId="0" borderId="27" xfId="1" applyNumberFormat="1" applyFont="1" applyFill="1" applyBorder="1" applyAlignment="1">
      <alignment horizontal="right" vertical="center" shrinkToFit="1"/>
    </xf>
    <xf numFmtId="180" fontId="53" fillId="0" borderId="26" xfId="1" applyNumberFormat="1" applyFont="1" applyFill="1" applyBorder="1" applyAlignment="1">
      <alignment horizontal="right" vertical="center" shrinkToFit="1"/>
    </xf>
    <xf numFmtId="180" fontId="53" fillId="0" borderId="27" xfId="1" applyNumberFormat="1" applyFont="1" applyFill="1" applyBorder="1" applyAlignment="1">
      <alignment horizontal="right" vertical="center" shrinkToFit="1"/>
    </xf>
    <xf numFmtId="180" fontId="11" fillId="0" borderId="26" xfId="1" applyNumberFormat="1" applyFont="1" applyFill="1" applyBorder="1" applyAlignment="1">
      <alignment horizontal="right" vertical="center" shrinkToFit="1"/>
    </xf>
    <xf numFmtId="180" fontId="11" fillId="0" borderId="27" xfId="1" applyNumberFormat="1" applyFont="1" applyFill="1" applyBorder="1" applyAlignment="1">
      <alignment horizontal="right" vertical="center" shrinkToFit="1"/>
    </xf>
    <xf numFmtId="180" fontId="11" fillId="0" borderId="25" xfId="1" applyNumberFormat="1" applyFont="1" applyFill="1" applyBorder="1" applyAlignment="1">
      <alignment horizontal="right" vertical="center" shrinkToFit="1"/>
    </xf>
    <xf numFmtId="180" fontId="11" fillId="0" borderId="6" xfId="1" applyNumberFormat="1" applyFont="1" applyFill="1" applyBorder="1" applyAlignment="1">
      <alignment horizontal="right" vertical="center" shrinkToFit="1"/>
    </xf>
    <xf numFmtId="180" fontId="11" fillId="0" borderId="8" xfId="1" applyNumberFormat="1" applyFont="1" applyFill="1" applyBorder="1" applyAlignment="1">
      <alignment horizontal="right" vertical="center" shrinkToFit="1"/>
    </xf>
    <xf numFmtId="180" fontId="11" fillId="0" borderId="24" xfId="1" applyNumberFormat="1" applyFont="1" applyFill="1" applyBorder="1" applyAlignment="1">
      <alignment horizontal="right" vertical="center" shrinkToFit="1"/>
    </xf>
    <xf numFmtId="180" fontId="50" fillId="0" borderId="42" xfId="0" applyNumberFormat="1" applyFont="1" applyFill="1" applyBorder="1" applyAlignment="1">
      <alignment horizontal="right" vertical="center" shrinkToFit="1"/>
    </xf>
    <xf numFmtId="180" fontId="50" fillId="0" borderId="43" xfId="0" applyNumberFormat="1" applyFont="1" applyFill="1" applyBorder="1" applyAlignment="1">
      <alignment horizontal="right" vertical="center" shrinkToFit="1"/>
    </xf>
    <xf numFmtId="180" fontId="50" fillId="0" borderId="43" xfId="1" applyNumberFormat="1" applyFont="1" applyFill="1" applyBorder="1" applyAlignment="1">
      <alignment horizontal="right" vertical="center" shrinkToFit="1"/>
    </xf>
    <xf numFmtId="180" fontId="50" fillId="0" borderId="44" xfId="0" applyNumberFormat="1" applyFont="1" applyFill="1" applyBorder="1" applyAlignment="1">
      <alignment horizontal="right" vertical="center" shrinkToFit="1"/>
    </xf>
    <xf numFmtId="180" fontId="50" fillId="0" borderId="47" xfId="0" applyNumberFormat="1" applyFont="1" applyFill="1" applyBorder="1" applyAlignment="1">
      <alignment horizontal="right" vertical="center" shrinkToFit="1"/>
    </xf>
    <xf numFmtId="180" fontId="50" fillId="0" borderId="48" xfId="0" applyNumberFormat="1" applyFont="1" applyFill="1" applyBorder="1" applyAlignment="1">
      <alignment horizontal="right" vertical="center" shrinkToFit="1"/>
    </xf>
    <xf numFmtId="180" fontId="12" fillId="2" borderId="28" xfId="1" applyNumberFormat="1" applyFont="1" applyFill="1" applyBorder="1" applyAlignment="1">
      <alignment horizontal="right" vertical="center" shrinkToFit="1"/>
    </xf>
    <xf numFmtId="180" fontId="12" fillId="2" borderId="29" xfId="1" applyNumberFormat="1" applyFont="1" applyFill="1" applyBorder="1" applyAlignment="1">
      <alignment horizontal="right" vertical="center" shrinkToFit="1"/>
    </xf>
    <xf numFmtId="180" fontId="12" fillId="2" borderId="19" xfId="1" applyNumberFormat="1" applyFont="1" applyFill="1" applyBorder="1" applyAlignment="1">
      <alignment horizontal="right" vertical="center" shrinkToFit="1"/>
    </xf>
    <xf numFmtId="180" fontId="12" fillId="2" borderId="18" xfId="1" applyNumberFormat="1" applyFont="1" applyFill="1" applyBorder="1" applyAlignment="1">
      <alignment horizontal="right" vertical="center" shrinkToFit="1"/>
    </xf>
    <xf numFmtId="180" fontId="12" fillId="2" borderId="30" xfId="1" applyNumberFormat="1" applyFont="1" applyFill="1" applyBorder="1" applyAlignment="1">
      <alignment horizontal="right" vertical="center" shrinkToFit="1"/>
    </xf>
    <xf numFmtId="180" fontId="50" fillId="0" borderId="48" xfId="1" applyNumberFormat="1" applyFont="1" applyFill="1" applyBorder="1" applyAlignment="1">
      <alignment horizontal="right" vertical="center" shrinkToFit="1"/>
    </xf>
    <xf numFmtId="180" fontId="50" fillId="0" borderId="57" xfId="1" applyNumberFormat="1" applyFont="1" applyFill="1" applyBorder="1" applyAlignment="1">
      <alignment horizontal="right" vertical="center"/>
    </xf>
    <xf numFmtId="180" fontId="50" fillId="0" borderId="75" xfId="1" applyNumberFormat="1" applyFont="1" applyFill="1" applyBorder="1" applyAlignment="1">
      <alignment horizontal="right" vertical="center"/>
    </xf>
    <xf numFmtId="180" fontId="50" fillId="0" borderId="49" xfId="0" applyNumberFormat="1" applyFont="1" applyFill="1" applyBorder="1" applyAlignment="1">
      <alignment horizontal="right" vertical="center" shrinkToFit="1"/>
    </xf>
    <xf numFmtId="180" fontId="66" fillId="0" borderId="40" xfId="1" applyNumberFormat="1" applyFont="1" applyFill="1" applyBorder="1" applyAlignment="1">
      <alignment horizontal="right" vertical="center" shrinkToFit="1"/>
    </xf>
    <xf numFmtId="180" fontId="66" fillId="0" borderId="36" xfId="1" applyNumberFormat="1" applyFont="1" applyFill="1" applyBorder="1" applyAlignment="1">
      <alignment horizontal="right" vertical="center" shrinkToFit="1"/>
    </xf>
    <xf numFmtId="180" fontId="66" fillId="0" borderId="57" xfId="1" applyNumberFormat="1" applyFont="1" applyFill="1" applyBorder="1" applyAlignment="1">
      <alignment horizontal="right" vertical="center" shrinkToFit="1"/>
    </xf>
    <xf numFmtId="180" fontId="66" fillId="0" borderId="52" xfId="1" applyNumberFormat="1" applyFont="1" applyFill="1" applyBorder="1" applyAlignment="1">
      <alignment horizontal="right" vertical="center" shrinkToFit="1"/>
    </xf>
    <xf numFmtId="180" fontId="66" fillId="0" borderId="41" xfId="1" applyNumberFormat="1" applyFont="1" applyFill="1" applyBorder="1" applyAlignment="1">
      <alignment horizontal="right" vertical="center" shrinkToFit="1"/>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6" fillId="0" borderId="45"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center"/>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distributed" vertical="center" indent="1"/>
    </xf>
    <xf numFmtId="0" fontId="7" fillId="0" borderId="17" xfId="0" applyFont="1" applyBorder="1" applyAlignment="1">
      <alignment horizontal="distributed" vertical="center" indent="1"/>
    </xf>
    <xf numFmtId="0" fontId="50" fillId="0" borderId="11" xfId="0" applyFont="1" applyBorder="1" applyAlignment="1">
      <alignment horizontal="left" vertical="center" wrapText="1"/>
    </xf>
    <xf numFmtId="0" fontId="50"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49" fillId="0" borderId="8" xfId="0" applyFont="1" applyBorder="1" applyAlignment="1">
      <alignment horizontal="left" vertical="center" wrapText="1"/>
    </xf>
    <xf numFmtId="0" fontId="49" fillId="0" borderId="0" xfId="0" applyFont="1" applyAlignment="1">
      <alignment horizontal="left" vertical="center" wrapText="1"/>
    </xf>
    <xf numFmtId="0" fontId="49" fillId="0" borderId="12" xfId="0" applyFont="1" applyBorder="1" applyAlignment="1">
      <alignment horizontal="left" vertical="center" wrapText="1"/>
    </xf>
    <xf numFmtId="0" fontId="50" fillId="0" borderId="12" xfId="0" applyFont="1" applyBorder="1" applyAlignment="1">
      <alignment horizontal="left" vertical="center" wrapText="1"/>
    </xf>
    <xf numFmtId="176" fontId="50" fillId="0" borderId="11" xfId="0" applyNumberFormat="1" applyFont="1" applyBorder="1" applyAlignment="1">
      <alignment horizontal="right" vertical="center" wrapText="1"/>
    </xf>
    <xf numFmtId="176" fontId="50" fillId="0" borderId="7" xfId="0" applyNumberFormat="1" applyFont="1" applyBorder="1" applyAlignment="1">
      <alignment horizontal="right" vertical="center" wrapText="1"/>
    </xf>
    <xf numFmtId="0" fontId="50" fillId="0" borderId="11"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7" xfId="0" applyFont="1" applyBorder="1" applyAlignment="1">
      <alignment horizontal="center" vertical="center" wrapText="1"/>
    </xf>
    <xf numFmtId="0" fontId="6" fillId="0" borderId="14" xfId="0" applyFont="1" applyBorder="1" applyAlignment="1">
      <alignment horizontal="left" vertical="center" wrapText="1"/>
    </xf>
    <xf numFmtId="0" fontId="7" fillId="0" borderId="14" xfId="0" applyFont="1" applyBorder="1" applyAlignment="1">
      <alignment horizontal="left" vertical="center" wrapText="1"/>
    </xf>
    <xf numFmtId="176" fontId="6" fillId="0" borderId="10"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0" fontId="6" fillId="0" borderId="3" xfId="0" applyFont="1" applyBorder="1" applyAlignment="1">
      <alignment horizontal="left" vertical="center" wrapText="1"/>
    </xf>
    <xf numFmtId="176" fontId="50" fillId="0" borderId="8" xfId="0" applyNumberFormat="1" applyFont="1" applyBorder="1" applyAlignment="1">
      <alignment horizontal="right" vertical="center" wrapText="1"/>
    </xf>
    <xf numFmtId="176" fontId="50" fillId="0" borderId="6" xfId="0" applyNumberFormat="1" applyFont="1" applyBorder="1" applyAlignment="1">
      <alignment horizontal="right" vertical="center" wrapText="1"/>
    </xf>
    <xf numFmtId="0" fontId="50" fillId="0" borderId="8"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left" vertical="center" wrapText="1"/>
    </xf>
    <xf numFmtId="0" fontId="50" fillId="0" borderId="6" xfId="0" applyFont="1" applyBorder="1" applyAlignment="1">
      <alignment horizontal="left" vertical="center" wrapText="1"/>
    </xf>
    <xf numFmtId="0" fontId="50" fillId="0" borderId="5" xfId="0" applyFont="1" applyBorder="1" applyAlignment="1">
      <alignment horizontal="left" vertical="top" wrapText="1"/>
    </xf>
    <xf numFmtId="0" fontId="50" fillId="0" borderId="7" xfId="0" applyFont="1" applyBorder="1" applyAlignment="1">
      <alignment horizontal="left" vertical="top" wrapText="1"/>
    </xf>
    <xf numFmtId="0" fontId="50" fillId="0" borderId="0" xfId="0" applyFont="1" applyAlignment="1">
      <alignment horizontal="left" vertical="top" wrapText="1"/>
    </xf>
    <xf numFmtId="0" fontId="50" fillId="0" borderId="6" xfId="0" applyFont="1" applyBorder="1" applyAlignment="1">
      <alignment horizontal="left" vertical="top" wrapText="1"/>
    </xf>
    <xf numFmtId="0" fontId="50" fillId="0" borderId="4" xfId="0" applyFont="1" applyBorder="1" applyAlignment="1">
      <alignment horizontal="left" vertical="top" wrapText="1"/>
    </xf>
    <xf numFmtId="0" fontId="50" fillId="0" borderId="3" xfId="0" applyFont="1" applyBorder="1" applyAlignment="1">
      <alignment horizontal="left" vertical="top" wrapText="1"/>
    </xf>
    <xf numFmtId="0" fontId="6" fillId="0" borderId="40" xfId="0" applyFont="1" applyBorder="1">
      <alignment vertical="center"/>
    </xf>
    <xf numFmtId="0" fontId="6" fillId="0" borderId="52" xfId="0" applyFont="1" applyBorder="1">
      <alignment vertical="center"/>
    </xf>
    <xf numFmtId="0" fontId="6" fillId="0" borderId="36" xfId="0" applyFont="1" applyBorder="1">
      <alignment vertical="center"/>
    </xf>
    <xf numFmtId="0" fontId="6" fillId="0" borderId="41" xfId="0" applyFont="1" applyBorder="1">
      <alignment vertical="center"/>
    </xf>
    <xf numFmtId="38" fontId="50" fillId="0" borderId="47" xfId="1" applyFont="1" applyBorder="1" applyAlignment="1">
      <alignment horizontal="right" vertical="center" shrinkToFit="1"/>
    </xf>
    <xf numFmtId="38" fontId="50" fillId="0" borderId="48" xfId="1" applyFont="1" applyBorder="1" applyAlignment="1">
      <alignment horizontal="right" vertical="center" shrinkToFit="1"/>
    </xf>
    <xf numFmtId="38" fontId="50" fillId="0" borderId="57" xfId="1" applyFont="1" applyBorder="1" applyAlignment="1">
      <alignment horizontal="right" vertical="center"/>
    </xf>
    <xf numFmtId="38" fontId="50" fillId="0" borderId="75" xfId="1" applyFont="1" applyBorder="1" applyAlignment="1">
      <alignment horizontal="right" vertical="center"/>
    </xf>
    <xf numFmtId="38" fontId="50" fillId="0" borderId="49" xfId="1" applyFont="1" applyBorder="1" applyAlignment="1">
      <alignment horizontal="right" vertical="center" shrinkToFit="1"/>
    </xf>
    <xf numFmtId="0" fontId="7" fillId="0" borderId="40" xfId="0" applyFont="1" applyBorder="1" applyAlignment="1">
      <alignment vertical="center" shrinkToFit="1"/>
    </xf>
    <xf numFmtId="0" fontId="7" fillId="0" borderId="52" xfId="0" applyFont="1" applyBorder="1" applyAlignment="1">
      <alignment vertical="center" shrinkToFit="1"/>
    </xf>
    <xf numFmtId="0" fontId="7" fillId="0" borderId="36" xfId="0" applyFont="1" applyBorder="1" applyAlignment="1">
      <alignment vertical="center" shrinkToFit="1"/>
    </xf>
    <xf numFmtId="0" fontId="7" fillId="0" borderId="41" xfId="0" applyFont="1" applyBorder="1" applyAlignment="1">
      <alignment vertical="center" shrinkToFit="1"/>
    </xf>
    <xf numFmtId="38" fontId="66" fillId="0" borderId="40" xfId="1" applyFont="1" applyBorder="1" applyAlignment="1">
      <alignment horizontal="right" vertical="center" shrinkToFit="1"/>
    </xf>
    <xf numFmtId="38" fontId="66" fillId="0" borderId="36" xfId="1" applyFont="1" applyBorder="1" applyAlignment="1">
      <alignment horizontal="right" vertical="center" shrinkToFit="1"/>
    </xf>
    <xf numFmtId="38" fontId="66" fillId="0" borderId="57" xfId="1" applyFont="1" applyBorder="1" applyAlignment="1">
      <alignment horizontal="right" vertical="center" shrinkToFit="1"/>
    </xf>
    <xf numFmtId="38" fontId="66" fillId="0" borderId="52" xfId="1" applyFont="1" applyBorder="1" applyAlignment="1">
      <alignment horizontal="right" vertical="center" shrinkToFit="1"/>
    </xf>
    <xf numFmtId="38" fontId="66" fillId="0" borderId="41" xfId="1" applyFont="1" applyBorder="1" applyAlignment="1">
      <alignment horizontal="right" vertical="center" shrinkToFit="1"/>
    </xf>
    <xf numFmtId="38" fontId="11" fillId="0" borderId="8" xfId="1" applyFont="1" applyBorder="1" applyAlignment="1">
      <alignment horizontal="right" vertical="center" shrinkToFit="1"/>
    </xf>
    <xf numFmtId="38" fontId="11" fillId="0" borderId="24" xfId="1" applyFont="1" applyBorder="1" applyAlignment="1">
      <alignment horizontal="right" vertical="center" shrinkToFit="1"/>
    </xf>
    <xf numFmtId="38" fontId="11" fillId="0" borderId="25" xfId="1" applyFont="1" applyBorder="1" applyAlignment="1">
      <alignment horizontal="right" vertical="center" shrinkToFit="1"/>
    </xf>
    <xf numFmtId="38" fontId="11" fillId="0" borderId="6" xfId="1" applyFont="1" applyBorder="1" applyAlignment="1">
      <alignment horizontal="right" vertical="center" shrinkToFit="1"/>
    </xf>
    <xf numFmtId="0" fontId="6" fillId="0" borderId="50" xfId="0" applyFont="1" applyBorder="1" applyAlignment="1">
      <alignment horizontal="center" vertical="center" wrapText="1"/>
    </xf>
    <xf numFmtId="0" fontId="6" fillId="0" borderId="51" xfId="0" applyFont="1" applyBorder="1" applyAlignment="1">
      <alignment horizontal="center" vertical="center"/>
    </xf>
    <xf numFmtId="0" fontId="7" fillId="0" borderId="51" xfId="0" applyFont="1" applyBorder="1" applyAlignment="1">
      <alignment horizontal="center" vertical="center"/>
    </xf>
    <xf numFmtId="38" fontId="50" fillId="0" borderId="42" xfId="1" applyFont="1" applyBorder="1" applyAlignment="1">
      <alignment horizontal="right" vertical="center" shrinkToFit="1"/>
    </xf>
    <xf numFmtId="38" fontId="50" fillId="0" borderId="43" xfId="1" applyFont="1" applyBorder="1" applyAlignment="1">
      <alignment horizontal="right" vertical="center" shrinkToFit="1"/>
    </xf>
    <xf numFmtId="38" fontId="50" fillId="0" borderId="44" xfId="1" applyFont="1" applyBorder="1" applyAlignment="1">
      <alignment horizontal="right" vertical="center" shrinkToFit="1"/>
    </xf>
    <xf numFmtId="38" fontId="11" fillId="0" borderId="32" xfId="1" applyFont="1" applyBorder="1" applyAlignment="1">
      <alignment horizontal="right" vertical="center" shrinkToFit="1"/>
    </xf>
    <xf numFmtId="38" fontId="11" fillId="0" borderId="34" xfId="1" applyFont="1" applyBorder="1" applyAlignment="1">
      <alignment horizontal="right" vertical="center" shrinkToFit="1"/>
    </xf>
    <xf numFmtId="38" fontId="11" fillId="0" borderId="26" xfId="1" applyFont="1" applyBorder="1" applyAlignment="1">
      <alignment horizontal="right" vertical="center" shrinkToFit="1"/>
    </xf>
    <xf numFmtId="38" fontId="11" fillId="0" borderId="27" xfId="1" applyFont="1" applyBorder="1" applyAlignment="1">
      <alignment horizontal="right" vertical="center" shrinkToFit="1"/>
    </xf>
    <xf numFmtId="38" fontId="50" fillId="0" borderId="26" xfId="1" applyFont="1" applyBorder="1" applyAlignment="1">
      <alignment horizontal="right" vertical="center" shrinkToFit="1"/>
    </xf>
    <xf numFmtId="38" fontId="50" fillId="0" borderId="27" xfId="1" applyFont="1" applyBorder="1" applyAlignment="1">
      <alignment horizontal="right" vertical="center" shrinkToFit="1"/>
    </xf>
    <xf numFmtId="38" fontId="50" fillId="0" borderId="25" xfId="1" applyFont="1" applyBorder="1" applyAlignment="1">
      <alignment horizontal="right" vertical="center" shrinkToFit="1"/>
    </xf>
    <xf numFmtId="38" fontId="50" fillId="0" borderId="6" xfId="1" applyFont="1" applyBorder="1" applyAlignment="1">
      <alignment horizontal="right" vertical="center" shrinkToFit="1"/>
    </xf>
    <xf numFmtId="6" fontId="50" fillId="0" borderId="0" xfId="1" applyNumberFormat="1" applyFont="1" applyAlignment="1">
      <alignment horizontal="right" vertical="center" shrinkToFit="1"/>
    </xf>
    <xf numFmtId="0" fontId="50" fillId="0" borderId="25" xfId="0" applyFont="1" applyBorder="1" applyAlignment="1">
      <alignment horizontal="right" vertical="center" shrinkToFit="1"/>
    </xf>
    <xf numFmtId="0" fontId="50" fillId="0" borderId="6" xfId="0" applyFont="1" applyBorder="1" applyAlignment="1">
      <alignment horizontal="right" vertical="center" shrinkToFit="1"/>
    </xf>
    <xf numFmtId="38" fontId="53" fillId="0" borderId="26" xfId="1" applyFont="1" applyBorder="1" applyAlignment="1">
      <alignment horizontal="right" vertical="center" shrinkToFit="1"/>
    </xf>
    <xf numFmtId="38" fontId="53" fillId="0" borderId="25" xfId="1" applyFont="1" applyBorder="1" applyAlignment="1">
      <alignment horizontal="right" vertical="center" shrinkToFit="1"/>
    </xf>
    <xf numFmtId="38" fontId="53" fillId="0" borderId="27" xfId="1" applyFont="1" applyBorder="1" applyAlignment="1">
      <alignment horizontal="right" vertical="center" shrinkToFit="1"/>
    </xf>
    <xf numFmtId="38" fontId="53" fillId="0" borderId="24" xfId="1" applyFont="1" applyBorder="1" applyAlignment="1">
      <alignment horizontal="right" vertical="center" shrinkToFit="1"/>
    </xf>
    <xf numFmtId="38" fontId="53" fillId="0" borderId="6" xfId="1" applyFont="1" applyBorder="1" applyAlignment="1">
      <alignment horizontal="right" vertical="center" shrinkToFit="1"/>
    </xf>
    <xf numFmtId="38" fontId="50" fillId="0" borderId="0" xfId="1" applyFont="1" applyAlignment="1">
      <alignment horizontal="right" vertical="center" shrinkToFit="1"/>
    </xf>
    <xf numFmtId="38" fontId="50" fillId="0" borderId="8" xfId="1" applyFont="1" applyBorder="1" applyAlignment="1">
      <alignment horizontal="right" vertical="center" shrinkToFit="1"/>
    </xf>
    <xf numFmtId="38" fontId="50" fillId="0" borderId="24" xfId="1" applyFont="1" applyBorder="1" applyAlignment="1">
      <alignment horizontal="right" vertical="center" shrinkToFit="1"/>
    </xf>
    <xf numFmtId="0" fontId="50" fillId="0" borderId="8" xfId="0" applyFont="1" applyBorder="1" applyAlignment="1">
      <alignment horizontal="left" vertical="center" shrinkToFit="1"/>
    </xf>
    <xf numFmtId="0" fontId="50" fillId="0" borderId="0" xfId="0" applyFont="1" applyAlignment="1">
      <alignment horizontal="left" vertical="center" shrinkToFit="1"/>
    </xf>
    <xf numFmtId="38" fontId="53" fillId="0" borderId="8" xfId="1" applyFont="1" applyBorder="1" applyAlignment="1">
      <alignment horizontal="right" vertical="center" shrinkToFit="1"/>
    </xf>
    <xf numFmtId="38" fontId="53" fillId="0" borderId="0" xfId="1" applyFont="1" applyAlignment="1">
      <alignment horizontal="right" vertical="center" shrinkToFit="1"/>
    </xf>
    <xf numFmtId="0" fontId="50" fillId="0" borderId="25" xfId="0" applyFont="1" applyBorder="1" applyAlignment="1">
      <alignment horizontal="left" vertical="center" shrinkToFit="1"/>
    </xf>
    <xf numFmtId="0" fontId="50" fillId="0" borderId="6" xfId="0" applyFont="1" applyBorder="1" applyAlignment="1">
      <alignment horizontal="left" vertical="center" shrinkToFit="1"/>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177" fontId="54" fillId="0" borderId="0" xfId="1" applyNumberFormat="1" applyFont="1" applyAlignment="1">
      <alignment horizontal="right" vertical="center" shrinkToFit="1"/>
    </xf>
    <xf numFmtId="0" fontId="50" fillId="0" borderId="0" xfId="0" applyFont="1" applyAlignment="1">
      <alignment horizontal="center" vertical="center" shrinkToFi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distributed" vertical="center" indent="1"/>
    </xf>
    <xf numFmtId="0" fontId="7" fillId="0" borderId="21" xfId="0" applyFont="1" applyBorder="1" applyAlignment="1">
      <alignment horizontal="distributed" vertical="center" indent="1"/>
    </xf>
    <xf numFmtId="38" fontId="50" fillId="0" borderId="11" xfId="1" applyFont="1" applyBorder="1" applyAlignment="1">
      <alignment horizontal="right" vertical="center" shrinkToFit="1"/>
    </xf>
    <xf numFmtId="38" fontId="50" fillId="0" borderId="22" xfId="1" applyFont="1" applyBorder="1" applyAlignment="1">
      <alignment horizontal="right" vertical="center" shrinkToFit="1"/>
    </xf>
    <xf numFmtId="38" fontId="50" fillId="0" borderId="23" xfId="1" applyFont="1" applyBorder="1" applyAlignment="1">
      <alignment horizontal="right" vertical="center" shrinkToFit="1"/>
    </xf>
    <xf numFmtId="38" fontId="50" fillId="0" borderId="7" xfId="1" applyFont="1" applyBorder="1" applyAlignment="1">
      <alignment horizontal="right" vertical="center" shrinkToFi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distributed" vertical="center" indent="7"/>
    </xf>
    <xf numFmtId="0" fontId="6" fillId="0" borderId="16" xfId="0" applyFont="1" applyBorder="1" applyAlignment="1">
      <alignment horizontal="distributed" vertical="center" indent="7"/>
    </xf>
    <xf numFmtId="0" fontId="6" fillId="0" borderId="17" xfId="0" applyFont="1" applyBorder="1" applyAlignment="1">
      <alignment horizontal="distributed" vertical="center" indent="7"/>
    </xf>
    <xf numFmtId="0" fontId="6" fillId="0" borderId="8"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6" fillId="0" borderId="8" xfId="0" applyFont="1" applyBorder="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7" fillId="0" borderId="6" xfId="0" applyFont="1" applyBorder="1" applyAlignment="1">
      <alignment horizontal="left" vertical="top"/>
    </xf>
    <xf numFmtId="0" fontId="7" fillId="0" borderId="0" xfId="0" applyFont="1" applyAlignment="1">
      <alignment vertical="top"/>
    </xf>
    <xf numFmtId="0" fontId="7" fillId="0" borderId="6" xfId="0" applyFont="1" applyBorder="1" applyAlignment="1">
      <alignment vertical="top"/>
    </xf>
    <xf numFmtId="0" fontId="7" fillId="0" borderId="0" xfId="0" applyFont="1">
      <alignment vertical="center"/>
    </xf>
    <xf numFmtId="0" fontId="7" fillId="0" borderId="8" xfId="0" applyFont="1" applyBorder="1">
      <alignment vertical="center"/>
    </xf>
    <xf numFmtId="0" fontId="7" fillId="0" borderId="6" xfId="0" applyFont="1" applyBorder="1">
      <alignment vertical="center"/>
    </xf>
    <xf numFmtId="0" fontId="6" fillId="0" borderId="0" xfId="0" applyFont="1" applyAlignment="1">
      <alignment horizontal="left" vertical="center"/>
    </xf>
    <xf numFmtId="176" fontId="49" fillId="0" borderId="11" xfId="0" applyNumberFormat="1" applyFont="1" applyBorder="1" applyAlignment="1">
      <alignment horizontal="right" vertical="center"/>
    </xf>
    <xf numFmtId="176" fontId="49" fillId="0" borderId="5" xfId="0" applyNumberFormat="1" applyFont="1" applyBorder="1" applyAlignment="1">
      <alignment horizontal="right" vertical="center"/>
    </xf>
    <xf numFmtId="176" fontId="50" fillId="0" borderId="5" xfId="0" applyNumberFormat="1" applyFont="1" applyBorder="1" applyAlignment="1">
      <alignment horizontal="right" vertical="center"/>
    </xf>
    <xf numFmtId="0" fontId="6" fillId="0" borderId="11"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wrapText="1"/>
    </xf>
    <xf numFmtId="0" fontId="6" fillId="0" borderId="7" xfId="0" applyFont="1" applyBorder="1" applyAlignment="1">
      <alignment horizontal="left" vertical="center"/>
    </xf>
    <xf numFmtId="0" fontId="7" fillId="0" borderId="5" xfId="0" applyFont="1" applyBorder="1">
      <alignment vertical="center"/>
    </xf>
    <xf numFmtId="0" fontId="7" fillId="0" borderId="7" xfId="0" applyFont="1" applyBorder="1">
      <alignmen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176" fontId="49" fillId="0" borderId="10" xfId="0" applyNumberFormat="1" applyFont="1" applyBorder="1" applyAlignment="1">
      <alignment horizontal="right" vertical="center"/>
    </xf>
    <xf numFmtId="176" fontId="49" fillId="0" borderId="4" xfId="0" applyNumberFormat="1" applyFont="1" applyBorder="1" applyAlignment="1">
      <alignment horizontal="right" vertical="center"/>
    </xf>
    <xf numFmtId="0" fontId="6" fillId="0" borderId="11" xfId="0" applyFont="1" applyBorder="1" applyAlignment="1">
      <alignment horizontal="center" vertical="center"/>
    </xf>
    <xf numFmtId="0" fontId="6" fillId="0" borderId="0" xfId="0" applyFont="1" applyAlignment="1">
      <alignment horizontal="justify" vertical="center"/>
    </xf>
    <xf numFmtId="0" fontId="7" fillId="0" borderId="0" xfId="0" applyFont="1" applyAlignment="1">
      <alignment horizontal="center" vertical="center" shrinkToFit="1"/>
    </xf>
    <xf numFmtId="0" fontId="39" fillId="0" borderId="0" xfId="0" applyFont="1" applyAlignment="1">
      <alignment horizontal="left" vertical="center"/>
    </xf>
    <xf numFmtId="0" fontId="6" fillId="0" borderId="0" xfId="0" applyFont="1" applyAlignment="1">
      <alignment horizontal="center" wrapText="1"/>
    </xf>
    <xf numFmtId="0" fontId="6" fillId="0" borderId="4" xfId="0" applyFont="1" applyBorder="1" applyAlignment="1">
      <alignment horizontal="justify"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3" fillId="0" borderId="8"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vertical="top"/>
    </xf>
    <xf numFmtId="0" fontId="6" fillId="0" borderId="0" xfId="0" applyFont="1" applyAlignment="1">
      <alignment vertical="top"/>
    </xf>
    <xf numFmtId="0" fontId="6" fillId="0" borderId="6" xfId="0" applyFont="1" applyBorder="1" applyAlignment="1">
      <alignment vertical="top"/>
    </xf>
    <xf numFmtId="0" fontId="6" fillId="0" borderId="10" xfId="0" applyFont="1" applyBorder="1" applyAlignment="1">
      <alignment horizontal="center" vertical="top"/>
    </xf>
    <xf numFmtId="0" fontId="6" fillId="0" borderId="4" xfId="0" applyFont="1" applyBorder="1" applyAlignment="1">
      <alignment horizontal="center" vertical="top"/>
    </xf>
    <xf numFmtId="9" fontId="64" fillId="0" borderId="4" xfId="11" applyFont="1" applyBorder="1" applyAlignment="1">
      <alignment horizontal="center" vertical="top"/>
    </xf>
    <xf numFmtId="9" fontId="64" fillId="0" borderId="3" xfId="11" applyFont="1" applyBorder="1" applyAlignment="1">
      <alignment horizontal="center" vertical="top"/>
    </xf>
    <xf numFmtId="0" fontId="70" fillId="0" borderId="0" xfId="0" applyFont="1" applyAlignment="1">
      <alignment horizontal="justify" vertical="center"/>
    </xf>
    <xf numFmtId="180" fontId="50" fillId="0" borderId="47" xfId="0" applyNumberFormat="1" applyFont="1" applyBorder="1" applyAlignment="1">
      <alignment horizontal="right" vertical="center" shrinkToFit="1"/>
    </xf>
    <xf numFmtId="180" fontId="50" fillId="0" borderId="48" xfId="0" applyNumberFormat="1" applyFont="1" applyBorder="1" applyAlignment="1">
      <alignment horizontal="right" vertical="center" shrinkToFit="1"/>
    </xf>
    <xf numFmtId="180" fontId="50" fillId="0" borderId="48" xfId="1" applyNumberFormat="1" applyFont="1" applyBorder="1" applyAlignment="1">
      <alignment horizontal="right" vertical="center" shrinkToFit="1"/>
    </xf>
    <xf numFmtId="180" fontId="50" fillId="0" borderId="57" xfId="1" applyNumberFormat="1" applyFont="1" applyBorder="1" applyAlignment="1">
      <alignment horizontal="right" vertical="center"/>
    </xf>
    <xf numFmtId="180" fontId="50" fillId="0" borderId="75" xfId="1" applyNumberFormat="1" applyFont="1" applyBorder="1" applyAlignment="1">
      <alignment horizontal="right" vertical="center"/>
    </xf>
    <xf numFmtId="180" fontId="50" fillId="0" borderId="49" xfId="0" applyNumberFormat="1" applyFont="1" applyBorder="1" applyAlignment="1">
      <alignment horizontal="right" vertical="center" shrinkToFit="1"/>
    </xf>
    <xf numFmtId="180" fontId="66" fillId="0" borderId="40" xfId="1" applyNumberFormat="1" applyFont="1" applyBorder="1" applyAlignment="1">
      <alignment horizontal="right" vertical="center" shrinkToFit="1"/>
    </xf>
    <xf numFmtId="180" fontId="66" fillId="0" borderId="36" xfId="1" applyNumberFormat="1" applyFont="1" applyBorder="1" applyAlignment="1">
      <alignment horizontal="right" vertical="center" shrinkToFit="1"/>
    </xf>
    <xf numFmtId="180" fontId="66" fillId="0" borderId="57" xfId="1" applyNumberFormat="1" applyFont="1" applyBorder="1" applyAlignment="1">
      <alignment horizontal="right" vertical="center" shrinkToFit="1"/>
    </xf>
    <xf numFmtId="180" fontId="66" fillId="0" borderId="52" xfId="1" applyNumberFormat="1" applyFont="1" applyBorder="1" applyAlignment="1">
      <alignment horizontal="right" vertical="center" shrinkToFit="1"/>
    </xf>
    <xf numFmtId="180" fontId="66" fillId="0" borderId="41" xfId="1" applyNumberFormat="1" applyFont="1" applyBorder="1" applyAlignment="1">
      <alignment horizontal="right" vertical="center" shrinkToFit="1"/>
    </xf>
    <xf numFmtId="180" fontId="11" fillId="0" borderId="8" xfId="1" applyNumberFormat="1" applyFont="1" applyBorder="1" applyAlignment="1">
      <alignment horizontal="right" vertical="center" shrinkToFit="1"/>
    </xf>
    <xf numFmtId="180" fontId="11" fillId="0" borderId="24" xfId="1" applyNumberFormat="1" applyFont="1" applyBorder="1" applyAlignment="1">
      <alignment horizontal="right" vertical="center" shrinkToFit="1"/>
    </xf>
    <xf numFmtId="180" fontId="11" fillId="0" borderId="25" xfId="1" applyNumberFormat="1" applyFont="1" applyBorder="1" applyAlignment="1">
      <alignment horizontal="right" vertical="center" shrinkToFit="1"/>
    </xf>
    <xf numFmtId="180" fontId="11" fillId="0" borderId="6" xfId="1" applyNumberFormat="1" applyFont="1" applyBorder="1" applyAlignment="1">
      <alignment horizontal="right" vertical="center" shrinkToFit="1"/>
    </xf>
    <xf numFmtId="180" fontId="50" fillId="0" borderId="42" xfId="0" applyNumberFormat="1" applyFont="1" applyBorder="1" applyAlignment="1">
      <alignment horizontal="right" vertical="center" shrinkToFit="1"/>
    </xf>
    <xf numFmtId="180" fontId="50" fillId="0" borderId="43" xfId="0" applyNumberFormat="1" applyFont="1" applyBorder="1" applyAlignment="1">
      <alignment horizontal="right" vertical="center" shrinkToFit="1"/>
    </xf>
    <xf numFmtId="180" fontId="50" fillId="0" borderId="43" xfId="1" applyNumberFormat="1" applyFont="1" applyBorder="1" applyAlignment="1">
      <alignment horizontal="right" vertical="center" shrinkToFit="1"/>
    </xf>
    <xf numFmtId="180" fontId="50" fillId="0" borderId="44" xfId="0" applyNumberFormat="1" applyFont="1" applyBorder="1" applyAlignment="1">
      <alignment horizontal="right" vertical="center" shrinkToFit="1"/>
    </xf>
    <xf numFmtId="180" fontId="11" fillId="0" borderId="26" xfId="1" applyNumberFormat="1" applyFont="1" applyBorder="1" applyAlignment="1">
      <alignment horizontal="right" vertical="center" shrinkToFit="1"/>
    </xf>
    <xf numFmtId="180" fontId="11" fillId="0" borderId="27" xfId="1" applyNumberFormat="1" applyFont="1" applyBorder="1" applyAlignment="1">
      <alignment horizontal="right" vertical="center" shrinkToFit="1"/>
    </xf>
    <xf numFmtId="180" fontId="50" fillId="0" borderId="26" xfId="1" applyNumberFormat="1" applyFont="1" applyBorder="1" applyAlignment="1">
      <alignment horizontal="right" vertical="center" shrinkToFit="1"/>
    </xf>
    <xf numFmtId="180" fontId="50" fillId="0" borderId="27" xfId="1" applyNumberFormat="1" applyFont="1" applyBorder="1" applyAlignment="1">
      <alignment horizontal="right" vertical="center" shrinkToFit="1"/>
    </xf>
    <xf numFmtId="180" fontId="50" fillId="0" borderId="25" xfId="1" applyNumberFormat="1" applyFont="1" applyBorder="1" applyAlignment="1">
      <alignment horizontal="right" vertical="center" shrinkToFit="1"/>
    </xf>
    <xf numFmtId="180" fontId="50" fillId="0" borderId="6" xfId="1" applyNumberFormat="1" applyFont="1" applyBorder="1" applyAlignment="1">
      <alignment horizontal="right" vertical="center" shrinkToFit="1"/>
    </xf>
    <xf numFmtId="180" fontId="53" fillId="0" borderId="26" xfId="1" applyNumberFormat="1" applyFont="1" applyBorder="1" applyAlignment="1">
      <alignment horizontal="right" vertical="center" shrinkToFit="1"/>
    </xf>
    <xf numFmtId="180" fontId="53" fillId="0" borderId="27" xfId="1" applyNumberFormat="1" applyFont="1" applyBorder="1" applyAlignment="1">
      <alignment horizontal="right" vertical="center" shrinkToFit="1"/>
    </xf>
    <xf numFmtId="180" fontId="53" fillId="0" borderId="25" xfId="1" applyNumberFormat="1" applyFont="1" applyBorder="1" applyAlignment="1">
      <alignment horizontal="right" vertical="center" shrinkToFit="1"/>
    </xf>
    <xf numFmtId="180" fontId="53" fillId="0" borderId="6" xfId="1" applyNumberFormat="1" applyFont="1" applyBorder="1" applyAlignment="1">
      <alignment horizontal="right" vertical="center" shrinkToFit="1"/>
    </xf>
    <xf numFmtId="180" fontId="50" fillId="0" borderId="8" xfId="1" applyNumberFormat="1" applyFont="1" applyBorder="1" applyAlignment="1">
      <alignment horizontal="right" vertical="center" shrinkToFit="1"/>
    </xf>
    <xf numFmtId="180" fontId="50" fillId="0" borderId="24" xfId="1" applyNumberFormat="1" applyFont="1" applyBorder="1" applyAlignment="1">
      <alignment horizontal="right" vertical="center" shrinkToFit="1"/>
    </xf>
    <xf numFmtId="180" fontId="53" fillId="0" borderId="8" xfId="1" applyNumberFormat="1" applyFont="1" applyBorder="1" applyAlignment="1">
      <alignment horizontal="right" vertical="center" shrinkToFit="1"/>
    </xf>
    <xf numFmtId="180" fontId="53" fillId="0" borderId="24" xfId="1" applyNumberFormat="1" applyFont="1" applyBorder="1" applyAlignment="1">
      <alignment horizontal="right" vertical="center" shrinkToFit="1"/>
    </xf>
    <xf numFmtId="180" fontId="50" fillId="0" borderId="0" xfId="1" applyNumberFormat="1" applyFont="1" applyAlignment="1">
      <alignment horizontal="right" vertical="center" shrinkToFit="1"/>
    </xf>
    <xf numFmtId="180" fontId="50" fillId="0" borderId="11" xfId="1" applyNumberFormat="1" applyFont="1" applyBorder="1" applyAlignment="1">
      <alignment horizontal="right" vertical="center" shrinkToFit="1"/>
    </xf>
    <xf numFmtId="180" fontId="50" fillId="0" borderId="22" xfId="1" applyNumberFormat="1" applyFont="1" applyBorder="1" applyAlignment="1">
      <alignment horizontal="right" vertical="center" shrinkToFit="1"/>
    </xf>
    <xf numFmtId="180" fontId="50" fillId="0" borderId="23" xfId="1" applyNumberFormat="1" applyFont="1" applyBorder="1" applyAlignment="1">
      <alignment horizontal="right" vertical="center" shrinkToFit="1"/>
    </xf>
    <xf numFmtId="180" fontId="50" fillId="0" borderId="7" xfId="1" applyNumberFormat="1" applyFont="1" applyBorder="1" applyAlignment="1">
      <alignment horizontal="right" vertical="center" shrinkToFit="1"/>
    </xf>
    <xf numFmtId="176" fontId="49" fillId="0" borderId="9" xfId="0" applyNumberFormat="1" applyFont="1" applyBorder="1" applyAlignment="1">
      <alignment horizontal="right" vertical="center"/>
    </xf>
    <xf numFmtId="176" fontId="49" fillId="0" borderId="2" xfId="0" applyNumberFormat="1" applyFont="1" applyBorder="1" applyAlignment="1">
      <alignment horizontal="right" vertical="center"/>
    </xf>
    <xf numFmtId="176" fontId="50" fillId="0" borderId="2" xfId="0" applyNumberFormat="1" applyFont="1" applyBorder="1" applyAlignment="1">
      <alignment horizontal="right" vertical="center"/>
    </xf>
    <xf numFmtId="0" fontId="0" fillId="3" borderId="60" xfId="0" applyFill="1" applyBorder="1" applyAlignment="1">
      <alignment horizontal="center" vertical="center"/>
    </xf>
    <xf numFmtId="0" fontId="0" fillId="3" borderId="18" xfId="0" applyFill="1" applyBorder="1" applyAlignment="1">
      <alignment horizontal="center" vertical="center"/>
    </xf>
    <xf numFmtId="0" fontId="0" fillId="0" borderId="0" xfId="0" applyAlignment="1">
      <alignment horizontal="left" vertical="center" wrapText="1"/>
    </xf>
    <xf numFmtId="0" fontId="0" fillId="0" borderId="5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7" xfId="0" applyBorder="1" applyAlignment="1">
      <alignment horizontal="center" vertical="center" shrinkToFit="1"/>
    </xf>
    <xf numFmtId="0" fontId="0" fillId="0" borderId="52" xfId="0" applyBorder="1" applyAlignment="1">
      <alignment horizontal="center" vertical="center" shrinkToFit="1"/>
    </xf>
    <xf numFmtId="0" fontId="0" fillId="3" borderId="36" xfId="0" applyFill="1" applyBorder="1" applyAlignment="1">
      <alignment horizontal="center" vertical="center" shrinkToFit="1"/>
    </xf>
    <xf numFmtId="0" fontId="0" fillId="3" borderId="68" xfId="0" applyFill="1" applyBorder="1" applyAlignment="1">
      <alignment horizontal="center" vertical="center" shrinkToFit="1"/>
    </xf>
    <xf numFmtId="0" fontId="0" fillId="3" borderId="48"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67" xfId="0" applyFill="1" applyBorder="1" applyAlignment="1">
      <alignment horizontal="center" vertical="center" shrinkToFit="1"/>
    </xf>
    <xf numFmtId="0" fontId="0" fillId="3" borderId="35" xfId="0" applyFill="1" applyBorder="1" applyAlignment="1">
      <alignment horizontal="center" vertical="center" shrinkToFit="1"/>
    </xf>
    <xf numFmtId="0" fontId="0" fillId="3" borderId="34" xfId="0" applyFill="1" applyBorder="1" applyAlignment="1">
      <alignment horizontal="center" vertical="center" shrinkToFit="1"/>
    </xf>
    <xf numFmtId="0" fontId="0" fillId="0" borderId="64" xfId="0" applyBorder="1" applyAlignment="1">
      <alignment horizontal="center" vertical="center" shrinkToFit="1"/>
    </xf>
    <xf numFmtId="0" fontId="0" fillId="3" borderId="57" xfId="0" applyFill="1" applyBorder="1" applyAlignment="1">
      <alignment horizontal="center" vertical="center"/>
    </xf>
    <xf numFmtId="0" fontId="0" fillId="3" borderId="52" xfId="0" applyFill="1" applyBorder="1" applyAlignment="1">
      <alignment horizontal="center" vertical="center"/>
    </xf>
    <xf numFmtId="0" fontId="0" fillId="3" borderId="64" xfId="0" applyFill="1" applyBorder="1" applyAlignment="1">
      <alignment horizontal="center" vertical="center"/>
    </xf>
    <xf numFmtId="0" fontId="38" fillId="3" borderId="64" xfId="0" applyFont="1" applyFill="1" applyBorder="1" applyAlignment="1">
      <alignment horizontal="left" vertical="center"/>
    </xf>
    <xf numFmtId="0" fontId="38" fillId="3" borderId="52" xfId="0" applyFont="1" applyFill="1" applyBorder="1" applyAlignment="1">
      <alignment horizontal="left" vertical="center"/>
    </xf>
    <xf numFmtId="0" fontId="57" fillId="3" borderId="64" xfId="0" applyFont="1" applyFill="1" applyBorder="1" applyAlignment="1">
      <alignment horizontal="left" vertical="center"/>
    </xf>
    <xf numFmtId="0" fontId="57" fillId="3" borderId="52" xfId="0" applyFont="1" applyFill="1" applyBorder="1" applyAlignment="1">
      <alignment horizontal="left" vertical="center"/>
    </xf>
    <xf numFmtId="2" fontId="22" fillId="0" borderId="57" xfId="0" applyNumberFormat="1" applyFont="1" applyBorder="1" applyAlignment="1">
      <alignment horizontal="right" vertical="center"/>
    </xf>
    <xf numFmtId="2" fontId="22" fillId="0" borderId="64" xfId="0" applyNumberFormat="1" applyFont="1" applyBorder="1" applyAlignment="1">
      <alignment horizontal="right" vertical="center"/>
    </xf>
    <xf numFmtId="38" fontId="22" fillId="0" borderId="57" xfId="1" applyFont="1" applyBorder="1" applyAlignment="1">
      <alignment vertical="center"/>
    </xf>
    <xf numFmtId="38" fontId="22" fillId="0" borderId="64" xfId="1" applyFont="1" applyBorder="1" applyAlignment="1">
      <alignment vertical="center"/>
    </xf>
    <xf numFmtId="0" fontId="0" fillId="0" borderId="57" xfId="0" applyBorder="1" applyAlignment="1">
      <alignment horizontal="center" vertical="center"/>
    </xf>
    <xf numFmtId="0" fontId="0" fillId="0" borderId="52" xfId="0" applyBorder="1" applyAlignment="1">
      <alignment horizontal="center" vertical="center"/>
    </xf>
    <xf numFmtId="0" fontId="0" fillId="3" borderId="68"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48" xfId="0" applyFont="1" applyFill="1" applyBorder="1" applyAlignment="1">
      <alignment horizontal="center" vertical="center" wrapText="1"/>
    </xf>
    <xf numFmtId="38" fontId="0" fillId="3" borderId="68" xfId="0" applyNumberFormat="1" applyFill="1" applyBorder="1" applyAlignment="1">
      <alignment horizontal="center" vertical="center"/>
    </xf>
    <xf numFmtId="38" fontId="0" fillId="3" borderId="27" xfId="0" applyNumberFormat="1" applyFill="1" applyBorder="1" applyAlignment="1">
      <alignment horizontal="center" vertical="center"/>
    </xf>
    <xf numFmtId="38" fontId="0" fillId="3" borderId="48" xfId="0" applyNumberForma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48" xfId="0" applyFont="1" applyFill="1" applyBorder="1" applyAlignment="1">
      <alignment horizontal="center" vertical="center" shrinkToFit="1"/>
    </xf>
    <xf numFmtId="0" fontId="0" fillId="3" borderId="36"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68"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7"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52" xfId="0" applyFont="1" applyFill="1" applyBorder="1" applyAlignment="1">
      <alignment horizontal="center" vertical="center"/>
    </xf>
    <xf numFmtId="0" fontId="0" fillId="4" borderId="57" xfId="0" applyFill="1" applyBorder="1" applyAlignment="1">
      <alignment horizontal="center" vertical="center"/>
    </xf>
    <xf numFmtId="0" fontId="0" fillId="4" borderId="52" xfId="0" applyFill="1" applyBorder="1" applyAlignment="1">
      <alignment horizontal="center" vertical="center"/>
    </xf>
    <xf numFmtId="0" fontId="20" fillId="0" borderId="0" xfId="0" applyFont="1" applyAlignment="1" applyProtection="1">
      <alignment horizontal="right" vertical="center"/>
      <protection locked="0"/>
    </xf>
    <xf numFmtId="0" fontId="20" fillId="0" borderId="65" xfId="0" applyFont="1" applyBorder="1" applyAlignment="1" applyProtection="1">
      <alignment horizontal="left" vertical="center"/>
      <protection locked="0"/>
    </xf>
    <xf numFmtId="0" fontId="20" fillId="0" borderId="32" xfId="0" applyFont="1" applyBorder="1" applyAlignment="1" applyProtection="1">
      <alignment horizontal="center" vertical="center"/>
      <protection locked="0"/>
    </xf>
    <xf numFmtId="0" fontId="19" fillId="0" borderId="0" xfId="0" applyFont="1" applyAlignment="1">
      <alignment horizontal="right" vertical="center"/>
    </xf>
    <xf numFmtId="0" fontId="19" fillId="0" borderId="32"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0" fontId="20" fillId="0" borderId="64" xfId="2" applyFont="1" applyBorder="1" applyAlignment="1" applyProtection="1">
      <alignment horizontal="right" vertical="center"/>
      <protection locked="0"/>
    </xf>
    <xf numFmtId="0" fontId="16" fillId="0" borderId="0" xfId="2" applyFont="1" applyAlignment="1" applyProtection="1">
      <alignment horizontal="center" vertical="center"/>
      <protection locked="0"/>
    </xf>
    <xf numFmtId="0" fontId="19" fillId="0" borderId="0" xfId="2" applyFont="1" applyBorder="1" applyAlignment="1" applyProtection="1">
      <alignment horizontal="right" vertical="center"/>
      <protection locked="0"/>
    </xf>
    <xf numFmtId="0" fontId="20" fillId="0" borderId="32" xfId="2" applyFont="1" applyBorder="1" applyAlignment="1" applyProtection="1">
      <alignment horizontal="left" vertical="center"/>
      <protection locked="0"/>
    </xf>
    <xf numFmtId="0" fontId="19" fillId="0" borderId="32" xfId="0" applyFont="1" applyBorder="1" applyAlignment="1">
      <alignment vertical="center"/>
    </xf>
    <xf numFmtId="0" fontId="20" fillId="0" borderId="64" xfId="0" applyFont="1" applyBorder="1" applyAlignment="1" applyProtection="1">
      <alignment horizontal="left" vertical="center"/>
      <protection locked="0"/>
    </xf>
    <xf numFmtId="0" fontId="0" fillId="4" borderId="57" xfId="0" applyFill="1" applyBorder="1" applyAlignment="1">
      <alignment horizontal="center" vertical="center" shrinkToFit="1"/>
    </xf>
    <xf numFmtId="0" fontId="0" fillId="4" borderId="64" xfId="0" applyFill="1" applyBorder="1" applyAlignment="1">
      <alignment horizontal="center" vertical="center" shrinkToFit="1"/>
    </xf>
    <xf numFmtId="0" fontId="0" fillId="4" borderId="52" xfId="0" applyFill="1" applyBorder="1" applyAlignment="1">
      <alignment horizontal="center" vertical="center" shrinkToFit="1"/>
    </xf>
    <xf numFmtId="0" fontId="0" fillId="3" borderId="35" xfId="0" applyFont="1" applyFill="1" applyBorder="1" applyAlignment="1">
      <alignment horizontal="center" vertical="center" shrinkToFit="1"/>
    </xf>
    <xf numFmtId="0" fontId="0" fillId="3" borderId="34" xfId="0" applyFont="1" applyFill="1" applyBorder="1" applyAlignment="1">
      <alignment horizontal="center" vertical="center" shrinkToFit="1"/>
    </xf>
    <xf numFmtId="0" fontId="0" fillId="3" borderId="57" xfId="0" applyFont="1" applyFill="1" applyBorder="1" applyAlignment="1">
      <alignment horizontal="center" vertical="center" shrinkToFit="1"/>
    </xf>
    <xf numFmtId="0" fontId="0" fillId="3" borderId="64" xfId="0" applyFont="1" applyFill="1" applyBorder="1" applyAlignment="1">
      <alignment horizontal="center" vertical="center" shrinkToFit="1"/>
    </xf>
    <xf numFmtId="181" fontId="32" fillId="0" borderId="59" xfId="5" applyNumberFormat="1" applyFont="1" applyBorder="1" applyAlignment="1">
      <alignment horizontal="left" vertical="center"/>
    </xf>
    <xf numFmtId="181" fontId="32" fillId="0" borderId="70" xfId="5" applyNumberFormat="1" applyFont="1" applyBorder="1" applyAlignment="1">
      <alignment horizontal="left" vertical="center"/>
    </xf>
    <xf numFmtId="181" fontId="32" fillId="0" borderId="71" xfId="5" applyNumberFormat="1" applyFont="1" applyBorder="1" applyAlignment="1">
      <alignment horizontal="left" vertical="center"/>
    </xf>
    <xf numFmtId="0" fontId="34" fillId="0" borderId="73" xfId="5" applyFont="1" applyFill="1" applyBorder="1" applyAlignment="1">
      <alignment horizontal="center" vertical="center"/>
    </xf>
    <xf numFmtId="0" fontId="34" fillId="0" borderId="74" xfId="5" applyFont="1" applyFill="1" applyBorder="1" applyAlignment="1">
      <alignment horizontal="center" vertical="center"/>
    </xf>
    <xf numFmtId="38" fontId="20" fillId="0" borderId="36" xfId="0" applyNumberFormat="1" applyFont="1" applyBorder="1" applyAlignment="1">
      <alignment horizontal="left" vertical="center"/>
    </xf>
    <xf numFmtId="0" fontId="35" fillId="3" borderId="57" xfId="5" applyFont="1" applyFill="1" applyBorder="1" applyAlignment="1">
      <alignment horizontal="center" vertical="center"/>
    </xf>
    <xf numFmtId="0" fontId="35" fillId="3" borderId="64" xfId="5" applyFont="1" applyFill="1" applyBorder="1" applyAlignment="1">
      <alignment horizontal="center" vertical="center"/>
    </xf>
    <xf numFmtId="0" fontId="35" fillId="3" borderId="52" xfId="5" applyFont="1" applyFill="1" applyBorder="1" applyAlignment="1">
      <alignment horizontal="center" vertical="center"/>
    </xf>
    <xf numFmtId="181" fontId="32" fillId="0" borderId="57" xfId="5" applyNumberFormat="1" applyFont="1" applyBorder="1" applyAlignment="1">
      <alignment horizontal="left" vertical="center" wrapText="1"/>
    </xf>
    <xf numFmtId="181" fontId="32" fillId="0" borderId="64" xfId="5" applyNumberFormat="1" applyFont="1" applyBorder="1" applyAlignment="1">
      <alignment horizontal="left" vertical="center"/>
    </xf>
    <xf numFmtId="181" fontId="32" fillId="0" borderId="52" xfId="5" applyNumberFormat="1" applyFont="1" applyBorder="1" applyAlignment="1">
      <alignment horizontal="left" vertical="center"/>
    </xf>
    <xf numFmtId="181" fontId="32" fillId="0" borderId="57" xfId="5" applyNumberFormat="1" applyFont="1" applyBorder="1" applyAlignment="1">
      <alignment horizontal="left" vertical="center"/>
    </xf>
    <xf numFmtId="181" fontId="32" fillId="0" borderId="64" xfId="5" applyNumberFormat="1" applyFont="1" applyBorder="1" applyAlignment="1">
      <alignment horizontal="left" vertical="center" wrapText="1"/>
    </xf>
    <xf numFmtId="181" fontId="32" fillId="0" borderId="52" xfId="5" applyNumberFormat="1" applyFont="1" applyBorder="1" applyAlignment="1">
      <alignment horizontal="left" vertical="center" wrapText="1"/>
    </xf>
    <xf numFmtId="180" fontId="24" fillId="3" borderId="57" xfId="3" applyNumberFormat="1" applyFont="1" applyFill="1" applyBorder="1" applyAlignment="1">
      <alignment horizontal="center" vertical="center" wrapText="1"/>
    </xf>
    <xf numFmtId="180" fontId="24" fillId="3" borderId="52" xfId="3" applyNumberFormat="1" applyFont="1" applyFill="1" applyBorder="1" applyAlignment="1">
      <alignment horizontal="center" vertical="center" wrapText="1"/>
    </xf>
    <xf numFmtId="180" fontId="24" fillId="3" borderId="66" xfId="3" applyNumberFormat="1" applyFont="1" applyFill="1" applyBorder="1" applyAlignment="1">
      <alignment horizontal="center" vertical="center"/>
    </xf>
    <xf numFmtId="180" fontId="24" fillId="3" borderId="65" xfId="3" applyNumberFormat="1" applyFont="1" applyFill="1" applyBorder="1" applyAlignment="1">
      <alignment horizontal="center" vertical="center"/>
    </xf>
    <xf numFmtId="180" fontId="24" fillId="3" borderId="67" xfId="3" applyNumberFormat="1" applyFont="1" applyFill="1" applyBorder="1" applyAlignment="1">
      <alignment horizontal="center" vertical="center"/>
    </xf>
    <xf numFmtId="180" fontId="24" fillId="3" borderId="57" xfId="3" applyNumberFormat="1" applyFont="1" applyFill="1" applyBorder="1" applyAlignment="1">
      <alignment horizontal="center" vertical="center"/>
    </xf>
    <xf numFmtId="180" fontId="24" fillId="3" borderId="52" xfId="3" applyNumberFormat="1" applyFont="1" applyFill="1" applyBorder="1" applyAlignment="1">
      <alignment horizontal="center" vertical="center"/>
    </xf>
    <xf numFmtId="180" fontId="24" fillId="4" borderId="57" xfId="3" applyNumberFormat="1" applyFont="1" applyFill="1" applyBorder="1" applyAlignment="1">
      <alignment horizontal="center" vertical="center"/>
    </xf>
    <xf numFmtId="180" fontId="24" fillId="4" borderId="52" xfId="3" applyNumberFormat="1" applyFont="1" applyFill="1" applyBorder="1" applyAlignment="1">
      <alignment horizontal="center" vertical="center"/>
    </xf>
    <xf numFmtId="0" fontId="25" fillId="0" borderId="35" xfId="3" applyFont="1" applyFill="1" applyBorder="1" applyAlignment="1">
      <alignment horizontal="right" vertical="center"/>
    </xf>
    <xf numFmtId="0" fontId="25" fillId="0" borderId="32" xfId="3" applyFont="1" applyFill="1" applyBorder="1" applyAlignment="1">
      <alignment horizontal="right" vertical="center"/>
    </xf>
    <xf numFmtId="0" fontId="25" fillId="0" borderId="34" xfId="3" applyFont="1" applyFill="1" applyBorder="1" applyAlignment="1">
      <alignment horizontal="right" vertical="center"/>
    </xf>
    <xf numFmtId="180" fontId="24" fillId="3" borderId="68" xfId="3" applyNumberFormat="1" applyFont="1" applyFill="1" applyBorder="1" applyAlignment="1">
      <alignment horizontal="center" vertical="center"/>
    </xf>
    <xf numFmtId="180" fontId="24" fillId="3" borderId="48" xfId="3" applyNumberFormat="1" applyFont="1" applyFill="1" applyBorder="1" applyAlignment="1">
      <alignment horizontal="center" vertical="center"/>
    </xf>
    <xf numFmtId="178" fontId="24" fillId="3" borderId="68" xfId="3" applyNumberFormat="1" applyFont="1" applyFill="1" applyBorder="1" applyAlignment="1">
      <alignment horizontal="center" vertical="center"/>
    </xf>
    <xf numFmtId="178" fontId="24" fillId="3" borderId="27" xfId="3" applyNumberFormat="1" applyFont="1" applyFill="1" applyBorder="1" applyAlignment="1">
      <alignment horizontal="center" vertical="center"/>
    </xf>
    <xf numFmtId="178" fontId="24" fillId="3" borderId="48" xfId="3" applyNumberFormat="1" applyFont="1" applyFill="1" applyBorder="1" applyAlignment="1">
      <alignment horizontal="center" vertical="center"/>
    </xf>
    <xf numFmtId="179" fontId="24" fillId="3" borderId="68" xfId="3" applyNumberFormat="1" applyFont="1" applyFill="1" applyBorder="1" applyAlignment="1">
      <alignment horizontal="center" vertical="center" wrapText="1"/>
    </xf>
    <xf numFmtId="179" fontId="24" fillId="3" borderId="27" xfId="3" applyNumberFormat="1" applyFont="1" applyFill="1" applyBorder="1" applyAlignment="1">
      <alignment horizontal="center" vertical="center" wrapText="1"/>
    </xf>
    <xf numFmtId="179" fontId="24" fillId="3" borderId="48" xfId="3" applyNumberFormat="1" applyFont="1" applyFill="1" applyBorder="1" applyAlignment="1">
      <alignment horizontal="center" vertical="center"/>
    </xf>
    <xf numFmtId="0" fontId="24" fillId="3" borderId="68" xfId="3" applyFont="1" applyFill="1" applyBorder="1" applyAlignment="1">
      <alignment horizontal="center" vertical="center" wrapText="1"/>
    </xf>
    <xf numFmtId="0" fontId="24" fillId="3" borderId="27" xfId="3" applyFont="1" applyFill="1" applyBorder="1" applyAlignment="1">
      <alignment horizontal="center" vertical="center" wrapText="1"/>
    </xf>
    <xf numFmtId="0" fontId="24" fillId="3" borderId="48" xfId="3" applyFont="1" applyFill="1" applyBorder="1" applyAlignment="1">
      <alignment horizontal="center" vertical="center" wrapText="1"/>
    </xf>
    <xf numFmtId="0" fontId="24" fillId="3" borderId="68" xfId="3" applyFont="1" applyFill="1" applyBorder="1" applyAlignment="1">
      <alignment horizontal="center" vertical="center"/>
    </xf>
    <xf numFmtId="0" fontId="24" fillId="3" borderId="27" xfId="3" applyFont="1" applyFill="1" applyBorder="1" applyAlignment="1">
      <alignment horizontal="center" vertical="center"/>
    </xf>
    <xf numFmtId="0" fontId="24" fillId="3" borderId="48" xfId="3" applyFont="1" applyFill="1" applyBorder="1" applyAlignment="1">
      <alignment horizontal="center" vertical="center"/>
    </xf>
    <xf numFmtId="179" fontId="24" fillId="3" borderId="27" xfId="3" applyNumberFormat="1" applyFont="1" applyFill="1" applyBorder="1" applyAlignment="1">
      <alignment horizontal="center" vertical="center"/>
    </xf>
    <xf numFmtId="180" fontId="24" fillId="3" borderId="35" xfId="3" applyNumberFormat="1" applyFont="1" applyFill="1" applyBorder="1" applyAlignment="1">
      <alignment horizontal="center" vertical="center"/>
    </xf>
    <xf numFmtId="180" fontId="24" fillId="3" borderId="32" xfId="3" applyNumberFormat="1" applyFont="1" applyFill="1" applyBorder="1" applyAlignment="1">
      <alignment horizontal="center" vertical="center"/>
    </xf>
    <xf numFmtId="180" fontId="24" fillId="3" borderId="34" xfId="3" applyNumberFormat="1" applyFont="1" applyFill="1" applyBorder="1" applyAlignment="1">
      <alignment horizontal="center" vertical="center"/>
    </xf>
    <xf numFmtId="38" fontId="43" fillId="6" borderId="11" xfId="7" applyFont="1" applyFill="1" applyBorder="1" applyAlignment="1" applyProtection="1">
      <alignment horizontal="center" vertical="center"/>
    </xf>
    <xf numFmtId="38" fontId="43" fillId="6" borderId="5" xfId="7" applyFont="1" applyFill="1" applyBorder="1" applyAlignment="1" applyProtection="1">
      <alignment horizontal="center" vertical="center"/>
    </xf>
    <xf numFmtId="38" fontId="43" fillId="6" borderId="7" xfId="7" applyFont="1" applyFill="1" applyBorder="1" applyAlignment="1" applyProtection="1">
      <alignment horizontal="center" vertical="center"/>
    </xf>
    <xf numFmtId="38" fontId="15" fillId="0" borderId="68" xfId="7" applyFont="1" applyFill="1" applyBorder="1" applyAlignment="1">
      <alignment horizontal="center" vertical="center" textRotation="255"/>
    </xf>
    <xf numFmtId="38" fontId="15" fillId="0" borderId="48" xfId="7" applyFont="1" applyFill="1" applyBorder="1" applyAlignment="1">
      <alignment horizontal="center" vertical="center" textRotation="255"/>
    </xf>
    <xf numFmtId="38" fontId="19" fillId="0" borderId="57" xfId="7" applyFont="1" applyFill="1" applyBorder="1" applyAlignment="1">
      <alignment horizontal="center"/>
    </xf>
    <xf numFmtId="38" fontId="19" fillId="0" borderId="52" xfId="7" applyFont="1" applyFill="1" applyBorder="1" applyAlignment="1">
      <alignment horizontal="center"/>
    </xf>
    <xf numFmtId="38" fontId="5" fillId="0" borderId="68" xfId="7" applyFont="1" applyFill="1" applyBorder="1" applyAlignment="1">
      <alignment horizontal="center" vertical="center"/>
    </xf>
    <xf numFmtId="38" fontId="5" fillId="0" borderId="48" xfId="7" applyFont="1" applyFill="1" applyBorder="1" applyAlignment="1">
      <alignment horizontal="center" vertical="center"/>
    </xf>
    <xf numFmtId="0" fontId="43" fillId="6" borderId="68" xfId="9" applyFont="1" applyFill="1" applyBorder="1" applyAlignment="1">
      <alignment horizontal="center" vertical="center"/>
    </xf>
    <xf numFmtId="0" fontId="43" fillId="6" borderId="27" xfId="9" applyFont="1" applyFill="1" applyBorder="1" applyAlignment="1">
      <alignment horizontal="center" vertical="center"/>
    </xf>
    <xf numFmtId="38" fontId="43" fillId="6" borderId="66" xfId="7" applyFont="1" applyFill="1" applyBorder="1" applyAlignment="1">
      <alignment horizontal="center" vertical="center"/>
    </xf>
    <xf numFmtId="38" fontId="43" fillId="6" borderId="76" xfId="7" applyFont="1" applyFill="1" applyBorder="1" applyAlignment="1">
      <alignment horizontal="center" vertical="center"/>
    </xf>
    <xf numFmtId="38" fontId="43" fillId="6" borderId="11" xfId="7" applyFont="1" applyFill="1" applyBorder="1" applyAlignment="1">
      <alignment horizontal="center" vertical="center"/>
    </xf>
    <xf numFmtId="38" fontId="43" fillId="6" borderId="5" xfId="7" applyFont="1" applyFill="1" applyBorder="1" applyAlignment="1">
      <alignment horizontal="center" vertical="center"/>
    </xf>
    <xf numFmtId="38" fontId="43" fillId="6" borderId="7" xfId="7" applyFont="1" applyFill="1" applyBorder="1" applyAlignment="1">
      <alignment horizontal="center" vertical="center"/>
    </xf>
    <xf numFmtId="38" fontId="0" fillId="0" borderId="68" xfId="7" applyFont="1" applyFill="1" applyBorder="1" applyAlignment="1" applyProtection="1">
      <alignment horizontal="center" vertical="center" textRotation="255"/>
    </xf>
    <xf numFmtId="0" fontId="0" fillId="0" borderId="27" xfId="0" applyFill="1" applyBorder="1" applyAlignment="1">
      <alignment horizontal="center" vertical="center" textRotation="255"/>
    </xf>
    <xf numFmtId="0" fontId="0" fillId="0" borderId="77" xfId="0" applyFill="1" applyBorder="1" applyAlignment="1">
      <alignment horizontal="center" vertical="center" textRotation="255"/>
    </xf>
    <xf numFmtId="38" fontId="0" fillId="0" borderId="86" xfId="7" applyFont="1" applyFill="1" applyBorder="1" applyAlignment="1">
      <alignment horizontal="center" vertical="center" textRotation="255"/>
    </xf>
    <xf numFmtId="38" fontId="0" fillId="0" borderId="86" xfId="7" applyFont="1" applyFill="1" applyBorder="1" applyAlignment="1" applyProtection="1">
      <alignment horizontal="center" vertical="center" textRotation="255"/>
    </xf>
    <xf numFmtId="0" fontId="0" fillId="0" borderId="48" xfId="0" applyFill="1" applyBorder="1" applyAlignment="1">
      <alignment horizontal="center" vertical="center" textRotation="255"/>
    </xf>
    <xf numFmtId="38" fontId="0" fillId="0" borderId="27" xfId="7" applyFont="1" applyFill="1" applyBorder="1" applyAlignment="1">
      <alignment horizontal="center" vertical="center" textRotation="255"/>
    </xf>
    <xf numFmtId="38" fontId="5" fillId="0" borderId="27" xfId="7" applyFont="1" applyFill="1" applyBorder="1" applyAlignment="1">
      <alignment horizontal="center" vertical="center" textRotation="255"/>
    </xf>
    <xf numFmtId="38" fontId="5" fillId="0" borderId="77" xfId="7" applyFont="1" applyFill="1" applyBorder="1" applyAlignment="1">
      <alignment horizontal="center" vertical="center" textRotation="255"/>
    </xf>
    <xf numFmtId="38" fontId="0" fillId="0" borderId="68" xfId="7" applyFont="1" applyFill="1" applyBorder="1" applyAlignment="1">
      <alignment horizontal="center" vertical="center" textRotation="255"/>
    </xf>
    <xf numFmtId="38" fontId="19" fillId="0" borderId="36" xfId="7" applyFont="1" applyFill="1" applyBorder="1" applyAlignment="1">
      <alignment horizontal="left"/>
    </xf>
    <xf numFmtId="38" fontId="19" fillId="0" borderId="36" xfId="7" applyFont="1" applyFill="1" applyBorder="1" applyAlignment="1">
      <alignment horizontal="left" vertical="center"/>
    </xf>
    <xf numFmtId="38" fontId="19" fillId="0" borderId="52" xfId="7" applyFont="1" applyFill="1" applyBorder="1" applyAlignment="1">
      <alignment horizontal="left" vertical="center"/>
    </xf>
    <xf numFmtId="38" fontId="19" fillId="0" borderId="105" xfId="7" applyFont="1" applyFill="1" applyBorder="1" applyAlignment="1">
      <alignment horizontal="left" vertical="center"/>
    </xf>
    <xf numFmtId="38" fontId="19" fillId="0" borderId="107" xfId="7" applyFont="1" applyFill="1" applyBorder="1" applyAlignment="1">
      <alignment horizontal="left" vertical="center"/>
    </xf>
    <xf numFmtId="38" fontId="19" fillId="0" borderId="110" xfId="7" applyFont="1" applyFill="1" applyBorder="1" applyAlignment="1">
      <alignment horizontal="left" vertical="center"/>
    </xf>
    <xf numFmtId="0" fontId="19" fillId="0" borderId="36" xfId="7" applyNumberFormat="1" applyFont="1" applyFill="1" applyBorder="1" applyAlignment="1">
      <alignment horizontal="left" vertical="center"/>
    </xf>
    <xf numFmtId="0" fontId="19" fillId="0" borderId="109" xfId="7" applyNumberFormat="1" applyFont="1" applyFill="1" applyBorder="1" applyAlignment="1">
      <alignment horizontal="left" vertical="center"/>
    </xf>
  </cellXfs>
  <cellStyles count="12">
    <cellStyle name="パーセント" xfId="11" builtinId="5"/>
    <cellStyle name="桁区切り" xfId="1" builtinId="6"/>
    <cellStyle name="桁区切り 2" xfId="7" xr:uid="{00000000-0005-0000-0000-000002000000}"/>
    <cellStyle name="桁区切り 2 2" xfId="4" xr:uid="{00000000-0005-0000-0000-000003000000}"/>
    <cellStyle name="桁区切り 2 2 2" xfId="6" xr:uid="{00000000-0005-0000-0000-000004000000}"/>
    <cellStyle name="標準" xfId="0" builtinId="0"/>
    <cellStyle name="標準 2 2" xfId="3" xr:uid="{00000000-0005-0000-0000-000006000000}"/>
    <cellStyle name="標準 2 2 2" xfId="5" xr:uid="{00000000-0005-0000-0000-000007000000}"/>
    <cellStyle name="標準_16JH024 B038075001(実行予算提出用)" xfId="8" xr:uid="{00000000-0005-0000-0000-000008000000}"/>
    <cellStyle name="標準_B081176001東芝小向RTV050" xfId="9" xr:uid="{00000000-0005-0000-0000-000009000000}"/>
    <cellStyle name="標準_H20年度版経理処理規程別表3・4（従事日誌・労務費積算表）" xfId="2" xr:uid="{00000000-0005-0000-0000-00000A000000}"/>
    <cellStyle name="標準_L05U511701245fa材料表" xfId="10" xr:uid="{00000000-0005-0000-0000-00000B000000}"/>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3333FF"/>
      <color rgb="FF0000CC"/>
      <color rgb="FFFFFF99"/>
      <color rgb="FFFFFF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112060</xdr:colOff>
      <xdr:row>32</xdr:row>
      <xdr:rowOff>131670</xdr:rowOff>
    </xdr:from>
    <xdr:to>
      <xdr:col>21</xdr:col>
      <xdr:colOff>336178</xdr:colOff>
      <xdr:row>35</xdr:row>
      <xdr:rowOff>130970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03310" y="7275420"/>
          <a:ext cx="2724431"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2</xdr:col>
      <xdr:colOff>33616</xdr:colOff>
      <xdr:row>31</xdr:row>
      <xdr:rowOff>235323</xdr:rowOff>
    </xdr:from>
    <xdr:to>
      <xdr:col>7</xdr:col>
      <xdr:colOff>358589</xdr:colOff>
      <xdr:row>35</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8940" y="7059705"/>
          <a:ext cx="1770531"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公募要領「別表</a:t>
          </a:r>
          <a:r>
            <a:rPr kumimoji="1" lang="en-US" altLang="ja-JP" sz="1050" b="1">
              <a:solidFill>
                <a:srgbClr val="FF0000"/>
              </a:solidFill>
            </a:rPr>
            <a:t>1</a:t>
          </a:r>
          <a:r>
            <a:rPr kumimoji="1" lang="ja-JP" altLang="en-US" sz="1050" b="1">
              <a:solidFill>
                <a:srgbClr val="FF0000"/>
              </a:solidFill>
            </a:rPr>
            <a:t>」の</a:t>
          </a:r>
          <a:r>
            <a:rPr kumimoji="1" lang="en-US" altLang="ja-JP" sz="1050" b="1">
              <a:solidFill>
                <a:srgbClr val="FF0000"/>
              </a:solidFill>
            </a:rPr>
            <a:t>1</a:t>
          </a:r>
          <a:r>
            <a:rPr kumimoji="1" lang="ja-JP" altLang="en-US" sz="1050" b="1">
              <a:solidFill>
                <a:srgbClr val="FF0000"/>
              </a:solidFill>
            </a:rPr>
            <a:t>区分、</a:t>
          </a:r>
          <a:r>
            <a:rPr kumimoji="1" lang="en-US" altLang="ja-JP" sz="1050" b="1">
              <a:solidFill>
                <a:srgbClr val="FF0000"/>
              </a:solidFill>
            </a:rPr>
            <a:t>2</a:t>
          </a:r>
          <a:r>
            <a:rPr kumimoji="1" lang="ja-JP" altLang="en-US" sz="1050" b="1">
              <a:solidFill>
                <a:srgbClr val="FF0000"/>
              </a:solidFill>
            </a:rPr>
            <a:t>費目に従って記載すること。</a:t>
          </a:r>
        </a:p>
      </xdr:txBody>
    </xdr:sp>
    <xdr:clientData/>
  </xdr:twoCellAnchor>
  <xdr:twoCellAnchor>
    <xdr:from>
      <xdr:col>5</xdr:col>
      <xdr:colOff>56030</xdr:colOff>
      <xdr:row>47</xdr:row>
      <xdr:rowOff>89648</xdr:rowOff>
    </xdr:from>
    <xdr:to>
      <xdr:col>8</xdr:col>
      <xdr:colOff>392208</xdr:colOff>
      <xdr:row>49</xdr:row>
      <xdr:rowOff>156883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95618" y="10892119"/>
          <a:ext cx="1770531" cy="53788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twoCellAnchor>
    <xdr:from>
      <xdr:col>16</xdr:col>
      <xdr:colOff>102534</xdr:colOff>
      <xdr:row>42</xdr:row>
      <xdr:rowOff>153521</xdr:rowOff>
    </xdr:from>
    <xdr:to>
      <xdr:col>21</xdr:col>
      <xdr:colOff>326652</xdr:colOff>
      <xdr:row>44</xdr:row>
      <xdr:rowOff>209550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50834" y="10335746"/>
          <a:ext cx="2414868" cy="53227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補助金交付申請額（補助金所要額）は合計を千円未満切捨てすること。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112060</xdr:colOff>
      <xdr:row>32</xdr:row>
      <xdr:rowOff>131670</xdr:rowOff>
    </xdr:from>
    <xdr:to>
      <xdr:col>21</xdr:col>
      <xdr:colOff>336178</xdr:colOff>
      <xdr:row>35</xdr:row>
      <xdr:rowOff>130970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65210" y="7265895"/>
          <a:ext cx="2700618"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2</xdr:col>
      <xdr:colOff>33616</xdr:colOff>
      <xdr:row>31</xdr:row>
      <xdr:rowOff>235323</xdr:rowOff>
    </xdr:from>
    <xdr:to>
      <xdr:col>7</xdr:col>
      <xdr:colOff>358589</xdr:colOff>
      <xdr:row>35</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1741" y="7131423"/>
          <a:ext cx="1782298"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公募要領「別表</a:t>
          </a:r>
          <a:r>
            <a:rPr kumimoji="1" lang="en-US" altLang="ja-JP" sz="1050" b="1">
              <a:solidFill>
                <a:srgbClr val="FF0000"/>
              </a:solidFill>
            </a:rPr>
            <a:t>1</a:t>
          </a:r>
          <a:r>
            <a:rPr kumimoji="1" lang="ja-JP" altLang="en-US" sz="1050" b="1">
              <a:solidFill>
                <a:srgbClr val="FF0000"/>
              </a:solidFill>
            </a:rPr>
            <a:t>」の</a:t>
          </a:r>
          <a:r>
            <a:rPr kumimoji="1" lang="en-US" altLang="ja-JP" sz="1050" b="1">
              <a:solidFill>
                <a:srgbClr val="FF0000"/>
              </a:solidFill>
            </a:rPr>
            <a:t>1</a:t>
          </a:r>
          <a:r>
            <a:rPr kumimoji="1" lang="ja-JP" altLang="en-US" sz="1050" b="1">
              <a:solidFill>
                <a:srgbClr val="FF0000"/>
              </a:solidFill>
            </a:rPr>
            <a:t>区分、</a:t>
          </a:r>
          <a:r>
            <a:rPr kumimoji="1" lang="en-US" altLang="ja-JP" sz="1050" b="1">
              <a:solidFill>
                <a:srgbClr val="FF0000"/>
              </a:solidFill>
            </a:rPr>
            <a:t>2</a:t>
          </a:r>
          <a:r>
            <a:rPr kumimoji="1" lang="ja-JP" altLang="en-US" sz="1050" b="1">
              <a:solidFill>
                <a:srgbClr val="FF0000"/>
              </a:solidFill>
            </a:rPr>
            <a:t>費目に従って記載すること。</a:t>
          </a:r>
        </a:p>
      </xdr:txBody>
    </xdr:sp>
    <xdr:clientData/>
  </xdr:twoCellAnchor>
  <xdr:twoCellAnchor>
    <xdr:from>
      <xdr:col>5</xdr:col>
      <xdr:colOff>56030</xdr:colOff>
      <xdr:row>47</xdr:row>
      <xdr:rowOff>89648</xdr:rowOff>
    </xdr:from>
    <xdr:to>
      <xdr:col>8</xdr:col>
      <xdr:colOff>392208</xdr:colOff>
      <xdr:row>49</xdr:row>
      <xdr:rowOff>156883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08505" y="10767173"/>
          <a:ext cx="1774453" cy="5434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twoCellAnchor>
    <xdr:from>
      <xdr:col>16</xdr:col>
      <xdr:colOff>126066</xdr:colOff>
      <xdr:row>42</xdr:row>
      <xdr:rowOff>148478</xdr:rowOff>
    </xdr:from>
    <xdr:to>
      <xdr:col>21</xdr:col>
      <xdr:colOff>350184</xdr:colOff>
      <xdr:row>44</xdr:row>
      <xdr:rowOff>133350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574366" y="10092578"/>
          <a:ext cx="2414868" cy="46112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補助金交付申請額（補助金所要額）は合計を千円未満切捨てすること。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112060</xdr:colOff>
      <xdr:row>32</xdr:row>
      <xdr:rowOff>131670</xdr:rowOff>
    </xdr:from>
    <xdr:to>
      <xdr:col>21</xdr:col>
      <xdr:colOff>336178</xdr:colOff>
      <xdr:row>35</xdr:row>
      <xdr:rowOff>130970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65210" y="7504020"/>
          <a:ext cx="2748243"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2</xdr:col>
      <xdr:colOff>33616</xdr:colOff>
      <xdr:row>22</xdr:row>
      <xdr:rowOff>223417</xdr:rowOff>
    </xdr:from>
    <xdr:to>
      <xdr:col>7</xdr:col>
      <xdr:colOff>358589</xdr:colOff>
      <xdr:row>25</xdr:row>
      <xdr:rowOff>226219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71741" y="5214517"/>
          <a:ext cx="1782298"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JCM</a:t>
          </a:r>
          <a:r>
            <a:rPr kumimoji="1" lang="ja-JP" altLang="en-US" sz="1050" b="1">
              <a:solidFill>
                <a:srgbClr val="FF0000"/>
              </a:solidFill>
            </a:rPr>
            <a:t>エコリース事業については、「リース導入費」とする。</a:t>
          </a:r>
        </a:p>
      </xdr:txBody>
    </xdr:sp>
    <xdr:clientData/>
  </xdr:twoCellAnchor>
  <xdr:twoCellAnchor>
    <xdr:from>
      <xdr:col>5</xdr:col>
      <xdr:colOff>56030</xdr:colOff>
      <xdr:row>47</xdr:row>
      <xdr:rowOff>89648</xdr:rowOff>
    </xdr:from>
    <xdr:to>
      <xdr:col>8</xdr:col>
      <xdr:colOff>392208</xdr:colOff>
      <xdr:row>49</xdr:row>
      <xdr:rowOff>156883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8505" y="11386298"/>
          <a:ext cx="1774453" cy="5434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twoCellAnchor>
    <xdr:from>
      <xdr:col>16</xdr:col>
      <xdr:colOff>102534</xdr:colOff>
      <xdr:row>42</xdr:row>
      <xdr:rowOff>191621</xdr:rowOff>
    </xdr:from>
    <xdr:to>
      <xdr:col>21</xdr:col>
      <xdr:colOff>326652</xdr:colOff>
      <xdr:row>44</xdr:row>
      <xdr:rowOff>238125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550834" y="10373846"/>
          <a:ext cx="2462493" cy="5227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補助金交付申請額（補助金所要額）は合計を千円未満切捨てすること。</a:t>
          </a:r>
        </a:p>
      </xdr:txBody>
    </xdr:sp>
    <xdr:clientData/>
  </xdr:twoCellAnchor>
  <xdr:twoCellAnchor>
    <xdr:from>
      <xdr:col>21</xdr:col>
      <xdr:colOff>202405</xdr:colOff>
      <xdr:row>10</xdr:row>
      <xdr:rowOff>202407</xdr:rowOff>
    </xdr:from>
    <xdr:to>
      <xdr:col>22</xdr:col>
      <xdr:colOff>1142999</xdr:colOff>
      <xdr:row>12</xdr:row>
      <xdr:rowOff>214313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879680" y="2355057"/>
          <a:ext cx="1435894" cy="4881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JCM</a:t>
          </a:r>
          <a:r>
            <a:rPr kumimoji="1" lang="ja-JP" altLang="en-US" sz="1050" b="1">
              <a:solidFill>
                <a:srgbClr val="FF0000"/>
              </a:solidFill>
            </a:rPr>
            <a:t>エコリース事業の補助率は</a:t>
          </a:r>
          <a:r>
            <a:rPr kumimoji="1" lang="en-US" altLang="ja-JP" sz="1050" b="1">
              <a:solidFill>
                <a:srgbClr val="FF0000"/>
              </a:solidFill>
            </a:rPr>
            <a:t>10%</a:t>
          </a:r>
          <a:endParaRPr kumimoji="1" lang="ja-JP" altLang="en-US" sz="105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112060</xdr:colOff>
      <xdr:row>32</xdr:row>
      <xdr:rowOff>131670</xdr:rowOff>
    </xdr:from>
    <xdr:to>
      <xdr:col>21</xdr:col>
      <xdr:colOff>336178</xdr:colOff>
      <xdr:row>35</xdr:row>
      <xdr:rowOff>130970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265210" y="7504020"/>
          <a:ext cx="2700618"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5</xdr:col>
      <xdr:colOff>56030</xdr:colOff>
      <xdr:row>47</xdr:row>
      <xdr:rowOff>89648</xdr:rowOff>
    </xdr:from>
    <xdr:to>
      <xdr:col>8</xdr:col>
      <xdr:colOff>392208</xdr:colOff>
      <xdr:row>49</xdr:row>
      <xdr:rowOff>156883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08505" y="11386298"/>
          <a:ext cx="1774453" cy="5434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twoCellAnchor>
    <xdr:from>
      <xdr:col>16</xdr:col>
      <xdr:colOff>78441</xdr:colOff>
      <xdr:row>42</xdr:row>
      <xdr:rowOff>81803</xdr:rowOff>
    </xdr:from>
    <xdr:to>
      <xdr:col>21</xdr:col>
      <xdr:colOff>302559</xdr:colOff>
      <xdr:row>44</xdr:row>
      <xdr:rowOff>161925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526741" y="10025903"/>
          <a:ext cx="2414868" cy="55637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補助金交付申請額（補助金所要額）は合計を千円未満切捨てすること。</a:t>
          </a:r>
        </a:p>
      </xdr:txBody>
    </xdr:sp>
    <xdr:clientData/>
  </xdr:twoCellAnchor>
  <xdr:twoCellAnchor>
    <xdr:from>
      <xdr:col>21</xdr:col>
      <xdr:colOff>190499</xdr:colOff>
      <xdr:row>10</xdr:row>
      <xdr:rowOff>154781</xdr:rowOff>
    </xdr:from>
    <xdr:to>
      <xdr:col>22</xdr:col>
      <xdr:colOff>1131093</xdr:colOff>
      <xdr:row>12</xdr:row>
      <xdr:rowOff>166687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820149" y="2307431"/>
          <a:ext cx="1435894" cy="4881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JCM</a:t>
          </a:r>
          <a:r>
            <a:rPr kumimoji="1" lang="ja-JP" altLang="en-US" sz="1050" b="1">
              <a:solidFill>
                <a:srgbClr val="FF0000"/>
              </a:solidFill>
            </a:rPr>
            <a:t>エコリース事業の補助率は</a:t>
          </a:r>
          <a:r>
            <a:rPr kumimoji="1" lang="en-US" altLang="ja-JP" sz="1050" b="1">
              <a:solidFill>
                <a:srgbClr val="FF0000"/>
              </a:solidFill>
            </a:rPr>
            <a:t>10%</a:t>
          </a:r>
          <a:endParaRPr kumimoji="1" lang="ja-JP" altLang="en-US" sz="1050" b="1">
            <a:solidFill>
              <a:srgbClr val="FF0000"/>
            </a:solidFill>
          </a:endParaRPr>
        </a:p>
      </xdr:txBody>
    </xdr:sp>
    <xdr:clientData/>
  </xdr:twoCellAnchor>
  <xdr:twoCellAnchor>
    <xdr:from>
      <xdr:col>2</xdr:col>
      <xdr:colOff>11906</xdr:colOff>
      <xdr:row>20</xdr:row>
      <xdr:rowOff>107156</xdr:rowOff>
    </xdr:from>
    <xdr:to>
      <xdr:col>7</xdr:col>
      <xdr:colOff>336879</xdr:colOff>
      <xdr:row>23</xdr:row>
      <xdr:rowOff>109958</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50031" y="4622006"/>
          <a:ext cx="1782298"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JCM</a:t>
          </a:r>
          <a:r>
            <a:rPr kumimoji="1" lang="ja-JP" altLang="en-US" sz="1050" b="1">
              <a:solidFill>
                <a:srgbClr val="FF0000"/>
              </a:solidFill>
            </a:rPr>
            <a:t>エコリース事業については、「リース導入費」とする。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2543735</xdr:colOff>
      <xdr:row>0</xdr:row>
      <xdr:rowOff>78441</xdr:rowOff>
    </xdr:from>
    <xdr:to>
      <xdr:col>5</xdr:col>
      <xdr:colOff>2308413</xdr:colOff>
      <xdr:row>2</xdr:row>
      <xdr:rowOff>168088</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7620000" y="78441"/>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例１</a:t>
          </a:r>
          <a:r>
            <a:rPr kumimoji="1" lang="en-US" altLang="ja-JP" sz="1200"/>
            <a:t>】</a:t>
          </a:r>
        </a:p>
        <a:p>
          <a:pPr algn="l"/>
          <a:r>
            <a:rPr kumimoji="1" lang="en-US" altLang="ja-JP" sz="1200"/>
            <a:t>※</a:t>
          </a:r>
          <a:r>
            <a:rPr kumimoji="1" lang="ja-JP" altLang="en-US" sz="1200"/>
            <a:t>例２を用いて作成しても可。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428625</xdr:colOff>
      <xdr:row>1</xdr:row>
      <xdr:rowOff>142875</xdr:rowOff>
    </xdr:from>
    <xdr:to>
      <xdr:col>6</xdr:col>
      <xdr:colOff>316567</xdr:colOff>
      <xdr:row>3</xdr:row>
      <xdr:rowOff>284816</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286000" y="396875"/>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例２</a:t>
          </a:r>
          <a:r>
            <a:rPr kumimoji="1" lang="en-US" altLang="ja-JP" sz="1200"/>
            <a:t>】</a:t>
          </a:r>
        </a:p>
        <a:p>
          <a:pPr algn="l"/>
          <a:r>
            <a:rPr kumimoji="1" lang="en-US" altLang="ja-JP" sz="1200"/>
            <a:t>※</a:t>
          </a:r>
          <a:r>
            <a:rPr kumimoji="1" lang="ja-JP" altLang="en-US" sz="1200"/>
            <a:t>例１を用いて作成しても可。</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6</xdr:row>
          <xdr:rowOff>104775</xdr:rowOff>
        </xdr:from>
        <xdr:to>
          <xdr:col>9</xdr:col>
          <xdr:colOff>504825</xdr:colOff>
          <xdr:row>12</xdr:row>
          <xdr:rowOff>0</xdr:rowOff>
        </xdr:to>
        <xdr:sp macro="" textlink="">
          <xdr:nvSpPr>
            <xdr:cNvPr id="8193" name="ピクチャ 8"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974913</xdr:colOff>
      <xdr:row>4</xdr:row>
      <xdr:rowOff>33618</xdr:rowOff>
    </xdr:from>
    <xdr:to>
      <xdr:col>9</xdr:col>
      <xdr:colOff>381000</xdr:colOff>
      <xdr:row>5</xdr:row>
      <xdr:rowOff>134471</xdr:rowOff>
    </xdr:to>
    <xdr:sp macro="" textlink="">
      <xdr:nvSpPr>
        <xdr:cNvPr id="3" name="線吹き出し 1 (枠付き) 4">
          <a:extLst>
            <a:ext uri="{FF2B5EF4-FFF2-40B4-BE49-F238E27FC236}">
              <a16:creationId xmlns:a16="http://schemas.microsoft.com/office/drawing/2014/main" id="{00000000-0008-0000-0800-000003000000}"/>
            </a:ext>
          </a:extLst>
        </xdr:cNvPr>
        <xdr:cNvSpPr/>
      </xdr:nvSpPr>
      <xdr:spPr>
        <a:xfrm>
          <a:off x="5623113" y="843243"/>
          <a:ext cx="2101662" cy="281828"/>
        </a:xfrm>
        <a:prstGeom prst="borderCallout1">
          <a:avLst>
            <a:gd name="adj1" fmla="val 6750"/>
            <a:gd name="adj2" fmla="val 758"/>
            <a:gd name="adj3" fmla="val 220500"/>
            <a:gd name="adj4" fmla="val -16746"/>
          </a:avLst>
        </a:prstGeom>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製造管理責任者の印</a:t>
          </a:r>
        </a:p>
      </xdr:txBody>
    </xdr:sp>
    <xdr:clientData/>
  </xdr:twoCellAnchor>
  <xdr:twoCellAnchor editAs="oneCell">
    <xdr:from>
      <xdr:col>12</xdr:col>
      <xdr:colOff>825501</xdr:colOff>
      <xdr:row>0</xdr:row>
      <xdr:rowOff>142875</xdr:rowOff>
    </xdr:from>
    <xdr:to>
      <xdr:col>24</xdr:col>
      <xdr:colOff>720007</xdr:colOff>
      <xdr:row>75</xdr:row>
      <xdr:rowOff>46619</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509251" y="142875"/>
          <a:ext cx="9991006" cy="139054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1:W53"/>
  <sheetViews>
    <sheetView showGridLines="0" view="pageBreakPreview" topLeftCell="A25" zoomScale="80" zoomScaleNormal="80" zoomScaleSheetLayoutView="80" workbookViewId="0">
      <selection activeCell="M33" sqref="M33:N33"/>
    </sheetView>
  </sheetViews>
  <sheetFormatPr defaultColWidth="6.875" defaultRowHeight="18.75" customHeight="1"/>
  <cols>
    <col min="1" max="1" width="2.125" style="2" customWidth="1"/>
    <col min="2" max="2" width="1" style="1" customWidth="1"/>
    <col min="3" max="5" width="2.25" style="1" customWidth="1"/>
    <col min="6" max="6" width="5.875" style="1" customWidth="1"/>
    <col min="7" max="22" width="6.5" style="1" customWidth="1"/>
    <col min="23" max="23" width="21.875" style="2" customWidth="1"/>
    <col min="24" max="16384" width="6.875" style="2"/>
  </cols>
  <sheetData>
    <row r="1" spans="2:23" ht="18.75" customHeight="1">
      <c r="B1" s="461"/>
      <c r="C1" s="461"/>
      <c r="D1" s="461"/>
      <c r="E1" s="461"/>
      <c r="F1" s="461"/>
      <c r="S1" s="462" t="s">
        <v>287</v>
      </c>
      <c r="T1" s="462"/>
      <c r="U1" s="462"/>
      <c r="V1" s="462"/>
      <c r="W1" s="2" t="s">
        <v>191</v>
      </c>
    </row>
    <row r="2" spans="2:23" ht="18.75" customHeight="1">
      <c r="B2" s="460" t="s">
        <v>329</v>
      </c>
      <c r="C2" s="460"/>
      <c r="D2" s="460"/>
      <c r="E2" s="460"/>
      <c r="F2" s="460"/>
      <c r="G2" s="460"/>
      <c r="H2" s="460"/>
      <c r="I2" s="460"/>
      <c r="J2" s="460"/>
      <c r="K2" s="460"/>
      <c r="L2" s="460"/>
      <c r="M2" s="460"/>
      <c r="S2"/>
      <c r="T2"/>
      <c r="U2"/>
      <c r="V2"/>
    </row>
    <row r="3" spans="2:23" ht="18.75" customHeight="1">
      <c r="B3" s="477" t="s">
        <v>190</v>
      </c>
      <c r="C3" s="477"/>
      <c r="D3" s="477"/>
      <c r="E3" s="477"/>
      <c r="F3" s="477"/>
      <c r="G3" s="477"/>
      <c r="H3" s="477"/>
      <c r="I3" s="477"/>
      <c r="J3" s="477"/>
      <c r="K3" s="477"/>
      <c r="L3" s="477"/>
      <c r="M3" s="477"/>
      <c r="N3" s="477"/>
      <c r="O3" s="477"/>
      <c r="P3" s="477"/>
      <c r="Q3" s="477"/>
      <c r="R3" s="477"/>
      <c r="S3" s="477"/>
      <c r="T3" s="477"/>
      <c r="U3" s="477"/>
      <c r="V3" s="477"/>
      <c r="W3" s="2" t="s">
        <v>192</v>
      </c>
    </row>
    <row r="4" spans="2:23" ht="24" customHeight="1">
      <c r="B4" s="629" t="s">
        <v>193</v>
      </c>
      <c r="C4" s="629"/>
      <c r="D4" s="629"/>
      <c r="E4" s="629"/>
      <c r="F4" s="629"/>
      <c r="G4" s="629"/>
      <c r="H4" s="629"/>
      <c r="I4" s="629"/>
      <c r="J4" s="629"/>
      <c r="K4" s="629"/>
      <c r="L4" s="629"/>
      <c r="M4" s="629"/>
      <c r="N4" s="629"/>
      <c r="O4" s="629"/>
      <c r="P4" s="629"/>
      <c r="Q4" s="629"/>
      <c r="R4" s="629"/>
      <c r="S4" s="629"/>
      <c r="T4" s="629"/>
      <c r="U4" s="629"/>
      <c r="V4" s="629"/>
    </row>
    <row r="5" spans="2:23" ht="14.25" customHeight="1" thickBot="1">
      <c r="B5" s="630"/>
      <c r="C5" s="630"/>
      <c r="D5" s="630"/>
      <c r="E5" s="630"/>
      <c r="F5" s="630"/>
      <c r="G5" s="630"/>
      <c r="H5" s="630"/>
      <c r="I5" s="630"/>
      <c r="J5" s="630"/>
      <c r="K5" s="630"/>
      <c r="L5" s="630"/>
      <c r="M5" s="630"/>
      <c r="N5" s="630"/>
      <c r="O5" s="630"/>
      <c r="P5" s="630"/>
      <c r="Q5" s="630"/>
      <c r="R5" s="630"/>
      <c r="S5" s="630"/>
      <c r="T5" s="630"/>
      <c r="U5" s="630"/>
      <c r="V5" s="630"/>
    </row>
    <row r="6" spans="2:23" ht="18.75" customHeight="1">
      <c r="B6" s="606" t="s">
        <v>7</v>
      </c>
      <c r="C6" s="607"/>
      <c r="D6" s="607"/>
      <c r="E6" s="607"/>
      <c r="F6" s="631"/>
      <c r="G6" s="638" t="s">
        <v>8</v>
      </c>
      <c r="H6" s="639"/>
      <c r="I6" s="639"/>
      <c r="J6" s="640"/>
      <c r="K6" s="641" t="s">
        <v>258</v>
      </c>
      <c r="L6" s="641"/>
      <c r="M6" s="641"/>
      <c r="N6" s="641"/>
      <c r="O6" s="638" t="s">
        <v>9</v>
      </c>
      <c r="P6" s="642"/>
      <c r="Q6" s="642"/>
      <c r="R6" s="643"/>
      <c r="S6" s="641" t="s">
        <v>259</v>
      </c>
      <c r="T6" s="639"/>
      <c r="U6" s="639"/>
      <c r="V6" s="640"/>
    </row>
    <row r="7" spans="2:23" ht="18.75" customHeight="1">
      <c r="B7" s="632"/>
      <c r="C7" s="633"/>
      <c r="D7" s="633"/>
      <c r="E7" s="633"/>
      <c r="F7" s="634"/>
      <c r="G7" s="590"/>
      <c r="H7" s="591"/>
      <c r="I7" s="591"/>
      <c r="J7" s="592"/>
      <c r="K7" s="644" t="s">
        <v>10</v>
      </c>
      <c r="L7" s="645"/>
      <c r="M7" s="646"/>
      <c r="N7" s="647"/>
      <c r="O7" s="644" t="s">
        <v>11</v>
      </c>
      <c r="P7" s="650"/>
      <c r="Q7" s="650"/>
      <c r="R7" s="651"/>
      <c r="S7" s="644" t="s">
        <v>2</v>
      </c>
      <c r="T7" s="646"/>
      <c r="U7" s="646"/>
      <c r="V7" s="647"/>
    </row>
    <row r="8" spans="2:23" ht="18.75" customHeight="1" thickBot="1">
      <c r="B8" s="632"/>
      <c r="C8" s="633"/>
      <c r="D8" s="633"/>
      <c r="E8" s="633"/>
      <c r="F8" s="634"/>
      <c r="G8" s="590"/>
      <c r="H8" s="591"/>
      <c r="I8" s="591"/>
      <c r="J8" s="592"/>
      <c r="K8" s="593"/>
      <c r="L8" s="593"/>
      <c r="M8" s="593"/>
      <c r="N8" s="593"/>
      <c r="O8" s="594"/>
      <c r="P8" s="593"/>
      <c r="Q8" s="593"/>
      <c r="R8" s="595"/>
      <c r="S8" s="596"/>
      <c r="T8" s="591"/>
      <c r="U8" s="591"/>
      <c r="V8" s="592"/>
    </row>
    <row r="9" spans="2:23" ht="18.75" customHeight="1" thickBot="1">
      <c r="B9" s="632"/>
      <c r="C9" s="633"/>
      <c r="D9" s="633"/>
      <c r="E9" s="633"/>
      <c r="F9" s="634"/>
      <c r="G9" s="598">
        <v>350000000</v>
      </c>
      <c r="H9" s="599"/>
      <c r="I9" s="599"/>
      <c r="J9" s="378" t="s">
        <v>3</v>
      </c>
      <c r="K9" s="598">
        <v>0</v>
      </c>
      <c r="L9" s="599"/>
      <c r="M9" s="599"/>
      <c r="N9" s="379" t="s">
        <v>3</v>
      </c>
      <c r="O9" s="598">
        <f>G9-K9</f>
        <v>350000000</v>
      </c>
      <c r="P9" s="600"/>
      <c r="Q9" s="600"/>
      <c r="R9" s="378" t="s">
        <v>3</v>
      </c>
      <c r="S9" s="598">
        <f>O39</f>
        <v>273136914</v>
      </c>
      <c r="T9" s="600"/>
      <c r="U9" s="600"/>
      <c r="V9" s="378" t="s">
        <v>3</v>
      </c>
    </row>
    <row r="10" spans="2:23" ht="18.75" customHeight="1">
      <c r="B10" s="632"/>
      <c r="C10" s="633"/>
      <c r="D10" s="633"/>
      <c r="E10" s="633"/>
      <c r="F10" s="633"/>
      <c r="G10" s="638" t="s">
        <v>12</v>
      </c>
      <c r="H10" s="641"/>
      <c r="I10" s="641"/>
      <c r="J10" s="641"/>
      <c r="K10" s="648" t="s">
        <v>13</v>
      </c>
      <c r="L10" s="641"/>
      <c r="M10" s="641"/>
      <c r="N10" s="649"/>
      <c r="O10" s="638" t="s">
        <v>40</v>
      </c>
      <c r="P10" s="642"/>
      <c r="Q10" s="642"/>
      <c r="R10" s="643"/>
      <c r="S10" s="648" t="s">
        <v>260</v>
      </c>
      <c r="T10" s="639"/>
      <c r="U10" s="639"/>
      <c r="V10" s="640"/>
    </row>
    <row r="11" spans="2:23" ht="18.75" customHeight="1">
      <c r="B11" s="632"/>
      <c r="C11" s="633"/>
      <c r="D11" s="633"/>
      <c r="E11" s="633"/>
      <c r="F11" s="633"/>
      <c r="G11" s="612"/>
      <c r="H11" s="572"/>
      <c r="I11" s="572"/>
      <c r="J11" s="572"/>
      <c r="K11" s="571" t="s">
        <v>14</v>
      </c>
      <c r="L11" s="572"/>
      <c r="M11" s="572"/>
      <c r="N11" s="573"/>
      <c r="O11" s="571" t="s">
        <v>15</v>
      </c>
      <c r="P11" s="572"/>
      <c r="Q11" s="572"/>
      <c r="R11" s="573"/>
      <c r="S11" s="626" t="s">
        <v>288</v>
      </c>
      <c r="T11" s="627"/>
      <c r="U11" s="627"/>
      <c r="V11" s="628"/>
    </row>
    <row r="12" spans="2:23" ht="18.75" customHeight="1">
      <c r="B12" s="632"/>
      <c r="C12" s="633"/>
      <c r="D12" s="633"/>
      <c r="E12" s="633"/>
      <c r="F12" s="633"/>
      <c r="G12" s="571"/>
      <c r="H12" s="572"/>
      <c r="I12" s="572"/>
      <c r="J12" s="572"/>
      <c r="K12" s="571"/>
      <c r="L12" s="572"/>
      <c r="M12" s="572"/>
      <c r="N12" s="573"/>
      <c r="O12" s="571"/>
      <c r="P12" s="572"/>
      <c r="Q12" s="572"/>
      <c r="R12" s="573"/>
      <c r="S12" s="376" t="s">
        <v>38</v>
      </c>
      <c r="T12" s="377"/>
      <c r="U12" s="377"/>
      <c r="V12" s="5"/>
    </row>
    <row r="13" spans="2:23" ht="18.75" customHeight="1" thickBot="1">
      <c r="B13" s="632"/>
      <c r="C13" s="633"/>
      <c r="D13" s="633"/>
      <c r="E13" s="633"/>
      <c r="F13" s="633"/>
      <c r="G13" s="373"/>
      <c r="H13" s="374"/>
      <c r="I13" s="374"/>
      <c r="J13" s="374"/>
      <c r="K13" s="373"/>
      <c r="L13" s="374"/>
      <c r="M13" s="374"/>
      <c r="N13" s="375"/>
      <c r="O13" s="373"/>
      <c r="P13" s="374"/>
      <c r="Q13" s="374"/>
      <c r="R13" s="375"/>
      <c r="S13" s="622" t="s">
        <v>289</v>
      </c>
      <c r="T13" s="623"/>
      <c r="U13" s="624">
        <v>0.5</v>
      </c>
      <c r="V13" s="625"/>
    </row>
    <row r="14" spans="2:23" ht="18.75" customHeight="1" thickBot="1">
      <c r="B14" s="635"/>
      <c r="C14" s="636"/>
      <c r="D14" s="636"/>
      <c r="E14" s="636"/>
      <c r="F14" s="637"/>
      <c r="G14" s="574"/>
      <c r="H14" s="575"/>
      <c r="I14" s="575"/>
      <c r="J14" s="6" t="s">
        <v>3</v>
      </c>
      <c r="K14" s="574">
        <f>MIN(S9,G14)</f>
        <v>273136914</v>
      </c>
      <c r="L14" s="575"/>
      <c r="M14" s="575"/>
      <c r="N14" s="7" t="s">
        <v>3</v>
      </c>
      <c r="O14" s="574">
        <f>MIN(O9,K14)</f>
        <v>273136914</v>
      </c>
      <c r="P14" s="575"/>
      <c r="Q14" s="575"/>
      <c r="R14" s="6" t="s">
        <v>3</v>
      </c>
      <c r="S14" s="574">
        <f>ROUNDDOWN(O14*U13,-3)</f>
        <v>136568000</v>
      </c>
      <c r="T14" s="575"/>
      <c r="U14" s="575"/>
      <c r="V14" s="6" t="s">
        <v>3</v>
      </c>
    </row>
    <row r="15" spans="2:23" ht="24" customHeight="1" thickBot="1">
      <c r="B15" s="603" t="s">
        <v>16</v>
      </c>
      <c r="C15" s="530"/>
      <c r="D15" s="530"/>
      <c r="E15" s="530"/>
      <c r="F15" s="530"/>
      <c r="G15" s="530"/>
      <c r="H15" s="530"/>
      <c r="I15" s="530"/>
      <c r="J15" s="530"/>
      <c r="K15" s="530"/>
      <c r="L15" s="530"/>
      <c r="M15" s="530"/>
      <c r="N15" s="530"/>
      <c r="O15" s="530"/>
      <c r="P15" s="530"/>
      <c r="Q15" s="604"/>
      <c r="R15" s="604"/>
      <c r="S15" s="604"/>
      <c r="T15" s="604"/>
      <c r="U15" s="604"/>
      <c r="V15" s="605"/>
    </row>
    <row r="16" spans="2:23" ht="18.75" customHeight="1">
      <c r="B16" s="606" t="s">
        <v>17</v>
      </c>
      <c r="C16" s="607"/>
      <c r="D16" s="607"/>
      <c r="E16" s="607"/>
      <c r="F16" s="577"/>
      <c r="G16" s="577"/>
      <c r="H16" s="581"/>
      <c r="I16" s="608" t="s">
        <v>18</v>
      </c>
      <c r="J16" s="609"/>
      <c r="K16" s="609"/>
      <c r="L16" s="609"/>
      <c r="M16" s="609"/>
      <c r="N16" s="609"/>
      <c r="O16" s="609"/>
      <c r="P16" s="610"/>
      <c r="Q16" s="576" t="s">
        <v>1</v>
      </c>
      <c r="R16" s="577"/>
      <c r="S16" s="577"/>
      <c r="T16" s="577"/>
      <c r="U16" s="580" t="s">
        <v>23</v>
      </c>
      <c r="V16" s="581"/>
    </row>
    <row r="17" spans="2:22" ht="18.75" customHeight="1" thickBot="1">
      <c r="B17" s="578"/>
      <c r="C17" s="579"/>
      <c r="D17" s="579"/>
      <c r="E17" s="579"/>
      <c r="F17" s="579"/>
      <c r="G17" s="579"/>
      <c r="H17" s="583"/>
      <c r="I17" s="578" t="s">
        <v>19</v>
      </c>
      <c r="J17" s="611"/>
      <c r="K17" s="584" t="s">
        <v>20</v>
      </c>
      <c r="L17" s="585"/>
      <c r="M17" s="584" t="s">
        <v>21</v>
      </c>
      <c r="N17" s="585"/>
      <c r="O17" s="601" t="s">
        <v>0</v>
      </c>
      <c r="P17" s="602"/>
      <c r="Q17" s="578"/>
      <c r="R17" s="579"/>
      <c r="S17" s="579"/>
      <c r="T17" s="579"/>
      <c r="U17" s="582"/>
      <c r="V17" s="583"/>
    </row>
    <row r="18" spans="2:22" ht="12" customHeight="1">
      <c r="B18" s="335" t="s">
        <v>46</v>
      </c>
      <c r="C18" s="336"/>
      <c r="D18" s="336"/>
      <c r="E18" s="337"/>
      <c r="F18" s="336"/>
      <c r="G18" s="336"/>
      <c r="H18" s="338"/>
      <c r="I18" s="586"/>
      <c r="J18" s="587"/>
      <c r="K18" s="588"/>
      <c r="L18" s="587"/>
      <c r="M18" s="588"/>
      <c r="N18" s="587"/>
      <c r="O18" s="588"/>
      <c r="P18" s="589"/>
      <c r="Q18" s="339"/>
      <c r="R18" s="340"/>
      <c r="S18" s="341"/>
      <c r="T18" s="341"/>
      <c r="U18" s="342"/>
      <c r="V18" s="343"/>
    </row>
    <row r="19" spans="2:22" ht="18.75" customHeight="1">
      <c r="B19" s="344" t="s">
        <v>46</v>
      </c>
      <c r="C19" s="345" t="s">
        <v>47</v>
      </c>
      <c r="D19" s="345"/>
      <c r="E19" s="346"/>
      <c r="F19" s="345"/>
      <c r="G19" s="345"/>
      <c r="H19" s="347"/>
      <c r="I19" s="568"/>
      <c r="J19" s="562"/>
      <c r="K19" s="557"/>
      <c r="L19" s="562"/>
      <c r="M19" s="569"/>
      <c r="N19" s="562"/>
      <c r="O19" s="557">
        <f>SUM(I20:N24)</f>
        <v>109427691</v>
      </c>
      <c r="P19" s="558"/>
      <c r="Q19" s="330"/>
      <c r="R19" s="329"/>
      <c r="S19" s="348"/>
      <c r="T19" s="348"/>
      <c r="U19" s="349"/>
      <c r="V19" s="331"/>
    </row>
    <row r="20" spans="2:22" ht="18.75" customHeight="1">
      <c r="B20" s="344"/>
      <c r="C20" s="350"/>
      <c r="D20" s="350" t="s">
        <v>48</v>
      </c>
      <c r="E20" s="334"/>
      <c r="F20" s="350"/>
      <c r="G20" s="350"/>
      <c r="H20" s="351"/>
      <c r="I20" s="566"/>
      <c r="J20" s="567"/>
      <c r="K20" s="564"/>
      <c r="L20" s="567"/>
      <c r="M20" s="564"/>
      <c r="N20" s="567"/>
      <c r="O20" s="564"/>
      <c r="P20" s="565"/>
      <c r="Q20" s="330"/>
      <c r="R20" s="329"/>
      <c r="S20" s="597" t="s">
        <v>22</v>
      </c>
      <c r="T20" s="597"/>
      <c r="U20" s="349"/>
      <c r="V20" s="352"/>
    </row>
    <row r="21" spans="2:22" ht="18.75" customHeight="1">
      <c r="B21" s="353" t="s">
        <v>49</v>
      </c>
      <c r="C21" s="350"/>
      <c r="D21" s="334"/>
      <c r="E21" s="480"/>
      <c r="F21" s="480"/>
      <c r="G21" s="480"/>
      <c r="H21" s="481"/>
      <c r="I21" s="566">
        <f>INT($S22*$T$38*20%)</f>
        <v>12723830</v>
      </c>
      <c r="J21" s="559"/>
      <c r="K21" s="564">
        <f>INT($S22*$T$38*50%)</f>
        <v>31809575</v>
      </c>
      <c r="L21" s="567"/>
      <c r="M21" s="559">
        <f>INT($S22*$T$38*30%)</f>
        <v>19085745</v>
      </c>
      <c r="N21" s="567"/>
      <c r="O21" s="564"/>
      <c r="P21" s="565"/>
      <c r="Q21" s="330" t="s">
        <v>24</v>
      </c>
      <c r="R21" s="329"/>
      <c r="S21" s="563">
        <f>INT($S22*$T$38*100%)</f>
        <v>63619150</v>
      </c>
      <c r="T21" s="563"/>
      <c r="U21" s="473" t="s">
        <v>198</v>
      </c>
      <c r="V21" s="474"/>
    </row>
    <row r="22" spans="2:22" ht="18.75" customHeight="1">
      <c r="B22" s="344"/>
      <c r="C22" s="350"/>
      <c r="D22" s="350" t="s">
        <v>200</v>
      </c>
      <c r="E22" s="334"/>
      <c r="F22" s="350"/>
      <c r="G22" s="350"/>
      <c r="H22" s="351"/>
      <c r="I22" s="566"/>
      <c r="J22" s="567"/>
      <c r="K22" s="564"/>
      <c r="L22" s="567"/>
      <c r="M22" s="564"/>
      <c r="N22" s="567"/>
      <c r="O22" s="564"/>
      <c r="P22" s="565"/>
      <c r="Q22" s="330" t="s">
        <v>295</v>
      </c>
      <c r="R22" s="329"/>
      <c r="S22" s="570">
        <v>553210</v>
      </c>
      <c r="T22" s="570"/>
      <c r="U22" s="349"/>
      <c r="V22" s="352"/>
    </row>
    <row r="23" spans="2:22" ht="18.75" customHeight="1">
      <c r="B23" s="344"/>
      <c r="C23" s="350"/>
      <c r="D23" s="350"/>
      <c r="E23" s="334"/>
      <c r="F23" s="350"/>
      <c r="G23" s="350"/>
      <c r="H23" s="351"/>
      <c r="I23" s="555">
        <v>1020000</v>
      </c>
      <c r="J23" s="556"/>
      <c r="K23" s="556">
        <v>5006541</v>
      </c>
      <c r="L23" s="556"/>
      <c r="M23" s="556">
        <v>6980000</v>
      </c>
      <c r="N23" s="556"/>
      <c r="O23" s="564"/>
      <c r="P23" s="565"/>
      <c r="Q23" s="330" t="s">
        <v>196</v>
      </c>
      <c r="R23" s="329"/>
      <c r="S23" s="563">
        <f>SUM(I23:N23)</f>
        <v>13006541</v>
      </c>
      <c r="T23" s="563"/>
      <c r="U23" s="473" t="s">
        <v>203</v>
      </c>
      <c r="V23" s="474"/>
    </row>
    <row r="24" spans="2:22" ht="18.75" customHeight="1">
      <c r="B24" s="344"/>
      <c r="C24" s="350"/>
      <c r="D24" s="350"/>
      <c r="E24" s="334"/>
      <c r="F24" s="350"/>
      <c r="G24" s="350"/>
      <c r="H24" s="351"/>
      <c r="I24" s="555">
        <v>4800000</v>
      </c>
      <c r="J24" s="556"/>
      <c r="K24" s="564">
        <v>3000000</v>
      </c>
      <c r="L24" s="567"/>
      <c r="M24" s="564">
        <v>25002000</v>
      </c>
      <c r="N24" s="567"/>
      <c r="O24" s="564"/>
      <c r="P24" s="565"/>
      <c r="Q24" s="330" t="s">
        <v>25</v>
      </c>
      <c r="R24" s="329"/>
      <c r="S24" s="563">
        <f>SUM(I24:N24)</f>
        <v>32802000</v>
      </c>
      <c r="T24" s="563"/>
      <c r="U24" s="473" t="s">
        <v>204</v>
      </c>
      <c r="V24" s="474"/>
    </row>
    <row r="25" spans="2:22" ht="18.75" customHeight="1">
      <c r="B25" s="344"/>
      <c r="C25" s="350"/>
      <c r="D25" s="350"/>
      <c r="E25" s="334"/>
      <c r="F25" s="350"/>
      <c r="G25" s="350"/>
      <c r="H25" s="351"/>
      <c r="I25" s="555"/>
      <c r="J25" s="556"/>
      <c r="K25" s="556"/>
      <c r="L25" s="556"/>
      <c r="M25" s="556"/>
      <c r="N25" s="556"/>
      <c r="O25" s="564"/>
      <c r="P25" s="565"/>
      <c r="Q25" s="330"/>
      <c r="R25" s="329"/>
      <c r="S25" s="559"/>
      <c r="T25" s="559"/>
      <c r="U25" s="349"/>
      <c r="V25" s="352"/>
    </row>
    <row r="26" spans="2:22" ht="18.75" customHeight="1">
      <c r="B26" s="344"/>
      <c r="C26" s="345" t="s">
        <v>50</v>
      </c>
      <c r="D26" s="345"/>
      <c r="E26" s="346"/>
      <c r="F26" s="345"/>
      <c r="G26" s="345"/>
      <c r="H26" s="347"/>
      <c r="I26" s="568"/>
      <c r="J26" s="569"/>
      <c r="K26" s="557"/>
      <c r="L26" s="562"/>
      <c r="M26" s="569"/>
      <c r="N26" s="562"/>
      <c r="O26" s="557">
        <f>SUM(I27:N29)</f>
        <v>161000000</v>
      </c>
      <c r="P26" s="558"/>
      <c r="Q26" s="330"/>
      <c r="R26" s="329"/>
      <c r="S26" s="559"/>
      <c r="T26" s="559"/>
      <c r="U26" s="349"/>
      <c r="V26" s="352"/>
    </row>
    <row r="27" spans="2:22" ht="18.75" customHeight="1">
      <c r="B27" s="344"/>
      <c r="C27" s="350"/>
      <c r="D27" s="350" t="s">
        <v>50</v>
      </c>
      <c r="E27" s="334"/>
      <c r="F27" s="350"/>
      <c r="G27" s="350"/>
      <c r="H27" s="351"/>
      <c r="I27" s="566"/>
      <c r="J27" s="559"/>
      <c r="K27" s="564"/>
      <c r="L27" s="567"/>
      <c r="M27" s="559"/>
      <c r="N27" s="567"/>
      <c r="O27" s="564"/>
      <c r="P27" s="565"/>
      <c r="Q27" s="330"/>
      <c r="R27" s="329"/>
      <c r="S27" s="563"/>
      <c r="T27" s="563"/>
      <c r="U27" s="349"/>
      <c r="V27" s="352"/>
    </row>
    <row r="28" spans="2:22" ht="18.75" customHeight="1">
      <c r="B28" s="344"/>
      <c r="C28" s="350"/>
      <c r="D28" s="350"/>
      <c r="E28" s="334"/>
      <c r="F28" s="350"/>
      <c r="G28" s="350"/>
      <c r="H28" s="351"/>
      <c r="I28" s="566">
        <v>106000000</v>
      </c>
      <c r="J28" s="559"/>
      <c r="K28" s="556">
        <v>55000000</v>
      </c>
      <c r="L28" s="556"/>
      <c r="M28" s="559">
        <v>0</v>
      </c>
      <c r="N28" s="567"/>
      <c r="O28" s="564"/>
      <c r="P28" s="565"/>
      <c r="Q28" s="471" t="s">
        <v>195</v>
      </c>
      <c r="R28" s="472"/>
      <c r="S28" s="559">
        <f>SUM(I28:N28)</f>
        <v>161000000</v>
      </c>
      <c r="T28" s="559"/>
      <c r="U28" s="473" t="s">
        <v>199</v>
      </c>
      <c r="V28" s="474"/>
    </row>
    <row r="29" spans="2:22" ht="18.75" customHeight="1">
      <c r="B29" s="344"/>
      <c r="C29" s="350"/>
      <c r="D29" s="350"/>
      <c r="E29" s="334"/>
      <c r="F29" s="350"/>
      <c r="G29" s="350"/>
      <c r="H29" s="351"/>
      <c r="I29" s="566"/>
      <c r="J29" s="559"/>
      <c r="K29" s="556"/>
      <c r="L29" s="556"/>
      <c r="M29" s="567"/>
      <c r="N29" s="556"/>
      <c r="O29" s="564"/>
      <c r="P29" s="565"/>
      <c r="Q29" s="334"/>
      <c r="R29" s="329"/>
      <c r="S29" s="559"/>
      <c r="T29" s="559"/>
      <c r="U29" s="349"/>
      <c r="V29" s="352"/>
    </row>
    <row r="30" spans="2:22" ht="18.75" customHeight="1">
      <c r="B30" s="344"/>
      <c r="C30" s="345" t="s">
        <v>201</v>
      </c>
      <c r="D30" s="345"/>
      <c r="E30" s="346"/>
      <c r="F30" s="345"/>
      <c r="G30" s="345"/>
      <c r="H30" s="347"/>
      <c r="I30" s="560"/>
      <c r="J30" s="557"/>
      <c r="K30" s="561"/>
      <c r="L30" s="561"/>
      <c r="M30" s="562"/>
      <c r="N30" s="561"/>
      <c r="O30" s="557">
        <f>SUM(I32:N32)</f>
        <v>2709223</v>
      </c>
      <c r="P30" s="558"/>
      <c r="Q30" s="353"/>
      <c r="R30" s="329"/>
      <c r="S30" s="563"/>
      <c r="T30" s="563"/>
      <c r="U30" s="349"/>
      <c r="V30" s="352"/>
    </row>
    <row r="31" spans="2:22" ht="18.75" customHeight="1">
      <c r="B31" s="344"/>
      <c r="C31" s="350"/>
      <c r="D31" s="350" t="s">
        <v>201</v>
      </c>
      <c r="E31" s="334"/>
      <c r="F31" s="350"/>
      <c r="G31" s="350"/>
      <c r="H31" s="351"/>
      <c r="I31" s="555"/>
      <c r="J31" s="556"/>
      <c r="K31" s="556"/>
      <c r="L31" s="556"/>
      <c r="M31" s="556"/>
      <c r="N31" s="556"/>
      <c r="O31" s="355"/>
      <c r="P31" s="355"/>
      <c r="Q31" s="330"/>
      <c r="R31" s="329"/>
      <c r="S31" s="559"/>
      <c r="T31" s="559"/>
      <c r="U31" s="349"/>
      <c r="V31" s="352"/>
    </row>
    <row r="32" spans="2:22" ht="18.75" customHeight="1">
      <c r="B32" s="344"/>
      <c r="C32" s="350"/>
      <c r="D32" s="350"/>
      <c r="E32" s="334"/>
      <c r="F32" s="350"/>
      <c r="G32" s="350"/>
      <c r="H32" s="351"/>
      <c r="I32" s="555">
        <v>1234560</v>
      </c>
      <c r="J32" s="556"/>
      <c r="K32" s="556">
        <v>909874</v>
      </c>
      <c r="L32" s="556"/>
      <c r="M32" s="556">
        <v>564789</v>
      </c>
      <c r="N32" s="556"/>
      <c r="O32" s="564"/>
      <c r="P32" s="565"/>
      <c r="Q32" s="330" t="s">
        <v>196</v>
      </c>
      <c r="R32" s="329"/>
      <c r="S32" s="563">
        <f>SUM(I32:N32)</f>
        <v>2709223</v>
      </c>
      <c r="T32" s="563"/>
      <c r="U32" s="473" t="s">
        <v>205</v>
      </c>
      <c r="V32" s="474"/>
    </row>
    <row r="33" spans="2:23" ht="18.75" customHeight="1">
      <c r="B33" s="24"/>
      <c r="C33" s="22"/>
      <c r="D33" s="22"/>
      <c r="E33" s="13"/>
      <c r="F33" s="22"/>
      <c r="G33" s="22"/>
      <c r="H33" s="23"/>
      <c r="I33" s="475"/>
      <c r="J33" s="476"/>
      <c r="K33" s="476"/>
      <c r="L33" s="476"/>
      <c r="M33" s="476"/>
      <c r="N33" s="476"/>
      <c r="O33" s="160"/>
      <c r="P33" s="161"/>
      <c r="Q33" s="17"/>
      <c r="R33" s="9"/>
      <c r="S33" s="162"/>
      <c r="T33" s="162"/>
      <c r="U33" s="165"/>
      <c r="V33" s="166"/>
    </row>
    <row r="34" spans="2:23" ht="18.75" customHeight="1">
      <c r="B34" s="24"/>
      <c r="C34" s="22"/>
      <c r="D34" s="22"/>
      <c r="E34" s="13"/>
      <c r="F34" s="22"/>
      <c r="G34" s="22"/>
      <c r="H34" s="23"/>
      <c r="I34" s="475"/>
      <c r="J34" s="476"/>
      <c r="K34" s="476"/>
      <c r="L34" s="476"/>
      <c r="M34" s="476"/>
      <c r="N34" s="476"/>
      <c r="O34" s="160"/>
      <c r="P34" s="161"/>
      <c r="Q34" s="17"/>
      <c r="R34" s="9"/>
      <c r="S34" s="162"/>
      <c r="T34" s="162"/>
      <c r="U34" s="165"/>
      <c r="V34" s="166"/>
    </row>
    <row r="35" spans="2:23" ht="18.75" customHeight="1">
      <c r="B35" s="24"/>
      <c r="C35" s="22"/>
      <c r="D35" s="22"/>
      <c r="E35" s="13"/>
      <c r="F35" s="22"/>
      <c r="G35" s="22"/>
      <c r="H35" s="23"/>
      <c r="I35" s="475"/>
      <c r="J35" s="476"/>
      <c r="K35" s="476"/>
      <c r="L35" s="476"/>
      <c r="M35" s="476"/>
      <c r="N35" s="476"/>
      <c r="O35" s="160"/>
      <c r="P35" s="161"/>
      <c r="Q35" s="17"/>
      <c r="R35" s="9"/>
      <c r="S35" s="162"/>
      <c r="T35" s="162"/>
      <c r="U35" s="165"/>
      <c r="V35" s="166"/>
    </row>
    <row r="36" spans="2:23" ht="18.75" customHeight="1">
      <c r="B36" s="24"/>
      <c r="C36" s="22"/>
      <c r="D36" s="22"/>
      <c r="E36" s="13"/>
      <c r="F36" s="22"/>
      <c r="G36" s="22"/>
      <c r="H36" s="23"/>
      <c r="I36" s="475"/>
      <c r="J36" s="476"/>
      <c r="K36" s="476"/>
      <c r="L36" s="476"/>
      <c r="M36" s="476"/>
      <c r="N36" s="476"/>
      <c r="O36" s="551"/>
      <c r="P36" s="552"/>
      <c r="Q36" s="15"/>
      <c r="R36" s="16"/>
      <c r="S36" s="488"/>
      <c r="T36" s="489"/>
      <c r="U36" s="14"/>
      <c r="V36" s="18"/>
    </row>
    <row r="37" spans="2:23" ht="18.75" customHeight="1">
      <c r="B37" s="24"/>
      <c r="C37" s="22"/>
      <c r="D37" s="22"/>
      <c r="E37" s="13"/>
      <c r="F37" s="22"/>
      <c r="G37" s="22"/>
      <c r="H37" s="23"/>
      <c r="I37" s="475"/>
      <c r="J37" s="476"/>
      <c r="K37" s="476"/>
      <c r="L37" s="476"/>
      <c r="M37" s="476"/>
      <c r="N37" s="476"/>
      <c r="O37" s="551"/>
      <c r="P37" s="552"/>
      <c r="Q37" s="330" t="s">
        <v>45</v>
      </c>
      <c r="R37" s="329"/>
      <c r="S37" s="329"/>
      <c r="T37" s="329"/>
      <c r="U37" s="329"/>
      <c r="V37" s="331"/>
    </row>
    <row r="38" spans="2:23" ht="18.75" customHeight="1">
      <c r="B38" s="24"/>
      <c r="C38" s="22"/>
      <c r="D38" s="22"/>
      <c r="E38" s="13"/>
      <c r="F38" s="22"/>
      <c r="G38" s="22"/>
      <c r="H38" s="23"/>
      <c r="I38" s="553"/>
      <c r="J38" s="554"/>
      <c r="K38" s="551"/>
      <c r="L38" s="554"/>
      <c r="M38" s="551"/>
      <c r="N38" s="554"/>
      <c r="O38" s="551"/>
      <c r="P38" s="552"/>
      <c r="Q38" s="332" t="s">
        <v>28</v>
      </c>
      <c r="R38" s="329"/>
      <c r="S38" s="329"/>
      <c r="T38" s="333">
        <v>115</v>
      </c>
      <c r="U38" s="334" t="s">
        <v>44</v>
      </c>
      <c r="V38" s="331"/>
    </row>
    <row r="39" spans="2:23" ht="35.25" customHeight="1" thickBot="1">
      <c r="B39" s="500" t="s">
        <v>294</v>
      </c>
      <c r="C39" s="501"/>
      <c r="D39" s="501"/>
      <c r="E39" s="501"/>
      <c r="F39" s="502"/>
      <c r="G39" s="502"/>
      <c r="H39" s="502"/>
      <c r="I39" s="503">
        <f>SUM(I18:J38)</f>
        <v>125778390</v>
      </c>
      <c r="J39" s="504"/>
      <c r="K39" s="504">
        <f>SUM(K18:L38)</f>
        <v>95725990</v>
      </c>
      <c r="L39" s="504"/>
      <c r="M39" s="504">
        <f>SUM(M18:N38)</f>
        <v>51632534</v>
      </c>
      <c r="N39" s="504"/>
      <c r="O39" s="504">
        <f>SUM(O18:P38)</f>
        <v>273136914</v>
      </c>
      <c r="P39" s="505"/>
      <c r="Q39" s="19" t="s">
        <v>41</v>
      </c>
      <c r="R39" s="20"/>
      <c r="S39" s="20"/>
      <c r="T39" s="20"/>
      <c r="U39" s="20"/>
      <c r="V39" s="21"/>
    </row>
    <row r="40" spans="2:23" ht="18.75" customHeight="1" thickBot="1">
      <c r="B40" s="490" t="s">
        <v>197</v>
      </c>
      <c r="C40" s="491"/>
      <c r="D40" s="491"/>
      <c r="E40" s="491"/>
      <c r="F40" s="491"/>
      <c r="G40" s="491"/>
      <c r="H40" s="491"/>
      <c r="I40" s="491"/>
      <c r="J40" s="491"/>
      <c r="K40" s="491"/>
      <c r="L40" s="491"/>
      <c r="M40" s="491"/>
      <c r="N40" s="491"/>
      <c r="O40" s="491"/>
      <c r="P40" s="491"/>
      <c r="Q40" s="490" t="s">
        <v>42</v>
      </c>
      <c r="R40" s="491"/>
      <c r="S40" s="491"/>
      <c r="T40" s="491"/>
      <c r="U40" s="491"/>
      <c r="V40" s="492"/>
    </row>
    <row r="41" spans="2:23" ht="18.75" customHeight="1">
      <c r="B41" s="520"/>
      <c r="C41" s="485"/>
      <c r="D41" s="485"/>
      <c r="E41" s="485"/>
      <c r="F41" s="521"/>
      <c r="G41" s="521"/>
      <c r="H41" s="522"/>
      <c r="I41" s="484" t="s">
        <v>19</v>
      </c>
      <c r="J41" s="485"/>
      <c r="K41" s="486" t="s">
        <v>20</v>
      </c>
      <c r="L41" s="487"/>
      <c r="M41" s="486" t="s">
        <v>21</v>
      </c>
      <c r="N41" s="487"/>
      <c r="O41" s="506" t="s">
        <v>0</v>
      </c>
      <c r="P41" s="507"/>
      <c r="Q41" s="478" t="s">
        <v>256</v>
      </c>
      <c r="R41" s="478"/>
      <c r="S41" s="478"/>
      <c r="T41" s="478"/>
      <c r="U41" s="478"/>
      <c r="V41" s="479"/>
    </row>
    <row r="42" spans="2:23" ht="18.75" customHeight="1">
      <c r="B42" s="463" t="s">
        <v>293</v>
      </c>
      <c r="C42" s="464"/>
      <c r="D42" s="464"/>
      <c r="E42" s="464"/>
      <c r="F42" s="465"/>
      <c r="G42" s="465"/>
      <c r="H42" s="466"/>
      <c r="I42" s="467"/>
      <c r="J42" s="468"/>
      <c r="K42" s="468"/>
      <c r="L42" s="468"/>
      <c r="M42" s="468"/>
      <c r="N42" s="468"/>
      <c r="O42" s="469"/>
      <c r="P42" s="470"/>
      <c r="Q42" s="480"/>
      <c r="R42" s="480"/>
      <c r="S42" s="480"/>
      <c r="T42" s="480"/>
      <c r="U42" s="480"/>
      <c r="V42" s="481"/>
    </row>
    <row r="43" spans="2:23" ht="18.75" customHeight="1">
      <c r="B43" s="463" t="s">
        <v>291</v>
      </c>
      <c r="C43" s="464"/>
      <c r="D43" s="464"/>
      <c r="E43" s="464"/>
      <c r="F43" s="465"/>
      <c r="G43" s="465"/>
      <c r="H43" s="466"/>
      <c r="I43" s="467">
        <f>MIN(I39,I42)</f>
        <v>125778390</v>
      </c>
      <c r="J43" s="468"/>
      <c r="K43" s="468">
        <f t="shared" ref="K43" si="0">MIN(K39,K42)</f>
        <v>95725990</v>
      </c>
      <c r="L43" s="468"/>
      <c r="M43" s="468">
        <f>MIN(M39,M42)</f>
        <v>51632534</v>
      </c>
      <c r="N43" s="468"/>
      <c r="O43" s="468">
        <f>MIN(O39,O42)</f>
        <v>273136914</v>
      </c>
      <c r="P43" s="508"/>
      <c r="Q43" s="480"/>
      <c r="R43" s="480"/>
      <c r="S43" s="480"/>
      <c r="T43" s="480"/>
      <c r="U43" s="480"/>
      <c r="V43" s="481"/>
      <c r="W43" s="163"/>
    </row>
    <row r="44" spans="2:23" ht="18.75" customHeight="1">
      <c r="B44" s="613" t="s">
        <v>290</v>
      </c>
      <c r="C44" s="614"/>
      <c r="D44" s="614"/>
      <c r="E44" s="614"/>
      <c r="F44" s="615"/>
      <c r="G44" s="615"/>
      <c r="H44" s="616"/>
      <c r="I44" s="617">
        <f>INT(I43*$U13)</f>
        <v>62889195</v>
      </c>
      <c r="J44" s="618"/>
      <c r="K44" s="619">
        <f>IF(M43=0, O44-I44, INT(K43*$U13))</f>
        <v>47862995</v>
      </c>
      <c r="L44" s="620"/>
      <c r="M44" s="619">
        <f>O44-SUM(I44:L44)</f>
        <v>25816267</v>
      </c>
      <c r="N44" s="620"/>
      <c r="O44" s="618">
        <f>INT(O43*U13)</f>
        <v>136568457</v>
      </c>
      <c r="P44" s="621"/>
      <c r="Q44" s="480"/>
      <c r="R44" s="480"/>
      <c r="S44" s="480"/>
      <c r="T44" s="480"/>
      <c r="U44" s="480"/>
      <c r="V44" s="481"/>
      <c r="W44" s="163" t="s">
        <v>194</v>
      </c>
    </row>
    <row r="45" spans="2:23" ht="30" customHeight="1" thickBot="1">
      <c r="B45" s="509" t="s">
        <v>292</v>
      </c>
      <c r="C45" s="510"/>
      <c r="D45" s="510"/>
      <c r="E45" s="510"/>
      <c r="F45" s="511"/>
      <c r="G45" s="511"/>
      <c r="H45" s="512"/>
      <c r="I45" s="513">
        <f>IF(I44=0,"エラー[1年目が0円]",IF(SUM(K44:N44)=0,O44,I44))</f>
        <v>62889195</v>
      </c>
      <c r="J45" s="514"/>
      <c r="K45" s="515">
        <f>IF(K44=0,IF(M44=0,0,"エラー[2年目0円]"),K44)</f>
        <v>47862995</v>
      </c>
      <c r="L45" s="516"/>
      <c r="M45" s="515">
        <f>IF(M44=0,0,M44)</f>
        <v>25816267</v>
      </c>
      <c r="N45" s="516"/>
      <c r="O45" s="514">
        <f>ROUNDDOWN(O44,-3)</f>
        <v>136568000</v>
      </c>
      <c r="P45" s="517"/>
      <c r="Q45" s="482"/>
      <c r="R45" s="482"/>
      <c r="S45" s="482"/>
      <c r="T45" s="482"/>
      <c r="U45" s="482"/>
      <c r="V45" s="483"/>
      <c r="W45" s="164" t="str">
        <f>IF(S14=O45,"OK","ERROR")</f>
        <v>OK</v>
      </c>
    </row>
    <row r="46" spans="2:23" ht="18.75" customHeight="1" thickBot="1">
      <c r="B46" s="493" t="s">
        <v>29</v>
      </c>
      <c r="C46" s="495"/>
      <c r="D46" s="495"/>
      <c r="E46" s="495"/>
      <c r="F46" s="495"/>
      <c r="G46" s="495"/>
      <c r="H46" s="495"/>
      <c r="I46" s="495"/>
      <c r="J46" s="495"/>
      <c r="K46" s="495"/>
      <c r="L46" s="495"/>
      <c r="M46" s="495"/>
      <c r="N46" s="495"/>
      <c r="O46" s="495"/>
      <c r="P46" s="495"/>
      <c r="Q46" s="530"/>
      <c r="R46" s="530"/>
      <c r="S46" s="530"/>
      <c r="T46" s="530"/>
      <c r="U46" s="530"/>
      <c r="V46" s="531"/>
    </row>
    <row r="47" spans="2:23" s="8" customFormat="1" ht="18.75" customHeight="1" thickBot="1">
      <c r="B47" s="532" t="s">
        <v>30</v>
      </c>
      <c r="C47" s="533"/>
      <c r="D47" s="533"/>
      <c r="E47" s="533"/>
      <c r="F47" s="533"/>
      <c r="G47" s="533"/>
      <c r="H47" s="533"/>
      <c r="I47" s="534" t="s">
        <v>31</v>
      </c>
      <c r="J47" s="535"/>
      <c r="K47" s="535"/>
      <c r="L47" s="535"/>
      <c r="M47" s="12" t="s">
        <v>32</v>
      </c>
      <c r="N47" s="532" t="s">
        <v>33</v>
      </c>
      <c r="O47" s="536"/>
      <c r="P47" s="532" t="s">
        <v>34</v>
      </c>
      <c r="Q47" s="536"/>
      <c r="R47" s="532" t="s">
        <v>35</v>
      </c>
      <c r="S47" s="533"/>
      <c r="T47" s="536"/>
      <c r="U47" s="533" t="s">
        <v>23</v>
      </c>
      <c r="V47" s="536"/>
    </row>
    <row r="48" spans="2:23" s="8" customFormat="1" ht="18.75" customHeight="1">
      <c r="B48" s="526" t="s">
        <v>26</v>
      </c>
      <c r="C48" s="527"/>
      <c r="D48" s="527"/>
      <c r="E48" s="527"/>
      <c r="F48" s="527"/>
      <c r="G48" s="527"/>
      <c r="H48" s="527"/>
      <c r="I48" s="528" t="s">
        <v>36</v>
      </c>
      <c r="J48" s="529"/>
      <c r="K48" s="529"/>
      <c r="L48" s="529"/>
      <c r="M48" s="328">
        <v>1</v>
      </c>
      <c r="N48" s="537">
        <f>I27</f>
        <v>0</v>
      </c>
      <c r="O48" s="538"/>
      <c r="P48" s="537">
        <f>M48*N48</f>
        <v>0</v>
      </c>
      <c r="Q48" s="538"/>
      <c r="R48" s="548" t="s">
        <v>316</v>
      </c>
      <c r="S48" s="549"/>
      <c r="T48" s="550"/>
      <c r="U48" s="541" t="s">
        <v>202</v>
      </c>
      <c r="V48" s="542"/>
    </row>
    <row r="49" spans="2:22" s="8" customFormat="1" ht="18.75" customHeight="1">
      <c r="B49" s="526" t="s">
        <v>27</v>
      </c>
      <c r="C49" s="527"/>
      <c r="D49" s="527"/>
      <c r="E49" s="527"/>
      <c r="F49" s="527"/>
      <c r="G49" s="527"/>
      <c r="H49" s="527"/>
      <c r="I49" s="528" t="s">
        <v>37</v>
      </c>
      <c r="J49" s="529"/>
      <c r="K49" s="529"/>
      <c r="L49" s="529"/>
      <c r="M49" s="328">
        <v>1</v>
      </c>
      <c r="N49" s="539">
        <f>K29</f>
        <v>0</v>
      </c>
      <c r="O49" s="540"/>
      <c r="P49" s="539">
        <f>M49*N49</f>
        <v>0</v>
      </c>
      <c r="Q49" s="540"/>
      <c r="R49" s="545" t="s">
        <v>315</v>
      </c>
      <c r="S49" s="546"/>
      <c r="T49" s="547"/>
      <c r="U49" s="543" t="s">
        <v>202</v>
      </c>
      <c r="V49" s="544"/>
    </row>
    <row r="50" spans="2:22" ht="18.75" customHeight="1" thickBot="1">
      <c r="B50" s="493"/>
      <c r="C50" s="495"/>
      <c r="D50" s="495"/>
      <c r="E50" s="495"/>
      <c r="F50" s="495"/>
      <c r="G50" s="495"/>
      <c r="H50" s="495"/>
      <c r="I50" s="496"/>
      <c r="J50" s="497"/>
      <c r="K50" s="497"/>
      <c r="L50" s="497"/>
      <c r="M50" s="10"/>
      <c r="N50" s="498"/>
      <c r="O50" s="499"/>
      <c r="P50" s="518"/>
      <c r="Q50" s="519"/>
      <c r="R50" s="523"/>
      <c r="S50" s="524"/>
      <c r="T50" s="525"/>
      <c r="U50" s="493"/>
      <c r="V50" s="494"/>
    </row>
    <row r="51" spans="2:22" ht="18.75" customHeight="1">
      <c r="B51" s="356" t="s">
        <v>4</v>
      </c>
      <c r="C51" s="356"/>
      <c r="D51" s="356"/>
      <c r="E51" s="356"/>
      <c r="F51" s="356" t="s">
        <v>6</v>
      </c>
      <c r="G51" s="357"/>
    </row>
    <row r="52" spans="2:22" ht="18.75" customHeight="1">
      <c r="B52" s="356" t="s">
        <v>5</v>
      </c>
      <c r="C52" s="356"/>
      <c r="D52" s="356"/>
      <c r="E52" s="356"/>
      <c r="F52" s="356" t="s">
        <v>39</v>
      </c>
      <c r="G52" s="357"/>
    </row>
    <row r="53" spans="2:22" ht="18.75" customHeight="1">
      <c r="B53" s="358" t="s">
        <v>43</v>
      </c>
      <c r="C53" s="358"/>
      <c r="D53" s="358"/>
      <c r="E53" s="358"/>
      <c r="F53" s="356" t="s">
        <v>257</v>
      </c>
      <c r="G53" s="357"/>
    </row>
  </sheetData>
  <mergeCells count="205">
    <mergeCell ref="B44:H44"/>
    <mergeCell ref="I44:J44"/>
    <mergeCell ref="K44:L44"/>
    <mergeCell ref="M44:N44"/>
    <mergeCell ref="O44:P44"/>
    <mergeCell ref="S13:T13"/>
    <mergeCell ref="U13:V13"/>
    <mergeCell ref="S11:V11"/>
    <mergeCell ref="B4:V4"/>
    <mergeCell ref="B5:V5"/>
    <mergeCell ref="B6:F14"/>
    <mergeCell ref="G6:J6"/>
    <mergeCell ref="K6:N6"/>
    <mergeCell ref="O6:R6"/>
    <mergeCell ref="S6:V6"/>
    <mergeCell ref="G7:J7"/>
    <mergeCell ref="K7:N7"/>
    <mergeCell ref="S9:U9"/>
    <mergeCell ref="G10:J10"/>
    <mergeCell ref="K10:N10"/>
    <mergeCell ref="O10:R10"/>
    <mergeCell ref="S10:V10"/>
    <mergeCell ref="O7:R7"/>
    <mergeCell ref="S7:V7"/>
    <mergeCell ref="G8:J8"/>
    <mergeCell ref="K8:N8"/>
    <mergeCell ref="O8:R8"/>
    <mergeCell ref="S8:V8"/>
    <mergeCell ref="K20:L20"/>
    <mergeCell ref="M20:N20"/>
    <mergeCell ref="O20:P20"/>
    <mergeCell ref="S20:T20"/>
    <mergeCell ref="G9:I9"/>
    <mergeCell ref="K9:M9"/>
    <mergeCell ref="O9:Q9"/>
    <mergeCell ref="O17:P17"/>
    <mergeCell ref="I19:J19"/>
    <mergeCell ref="K19:L19"/>
    <mergeCell ref="M19:N19"/>
    <mergeCell ref="O19:P19"/>
    <mergeCell ref="B15:V15"/>
    <mergeCell ref="S14:U14"/>
    <mergeCell ref="B16:H17"/>
    <mergeCell ref="I16:P16"/>
    <mergeCell ref="I17:J17"/>
    <mergeCell ref="K17:L17"/>
    <mergeCell ref="G11:J12"/>
    <mergeCell ref="K11:N12"/>
    <mergeCell ref="O11:R12"/>
    <mergeCell ref="O14:Q14"/>
    <mergeCell ref="Q16:T17"/>
    <mergeCell ref="U16:V17"/>
    <mergeCell ref="I23:J23"/>
    <mergeCell ref="K23:L23"/>
    <mergeCell ref="M23:N23"/>
    <mergeCell ref="O23:P23"/>
    <mergeCell ref="S23:T23"/>
    <mergeCell ref="M17:N17"/>
    <mergeCell ref="G14:I14"/>
    <mergeCell ref="K14:M14"/>
    <mergeCell ref="E21:H21"/>
    <mergeCell ref="I22:J22"/>
    <mergeCell ref="K22:L22"/>
    <mergeCell ref="M22:N22"/>
    <mergeCell ref="O22:P22"/>
    <mergeCell ref="M21:N21"/>
    <mergeCell ref="K21:L21"/>
    <mergeCell ref="I21:J21"/>
    <mergeCell ref="I18:J18"/>
    <mergeCell ref="K18:L18"/>
    <mergeCell ref="M18:N18"/>
    <mergeCell ref="O18:P18"/>
    <mergeCell ref="O21:P21"/>
    <mergeCell ref="S22:T22"/>
    <mergeCell ref="I20:J20"/>
    <mergeCell ref="I25:J25"/>
    <mergeCell ref="K25:L25"/>
    <mergeCell ref="M25:N25"/>
    <mergeCell ref="O25:P25"/>
    <mergeCell ref="S25:T25"/>
    <mergeCell ref="I24:J24"/>
    <mergeCell ref="K24:L24"/>
    <mergeCell ref="M24:N24"/>
    <mergeCell ref="O24:P24"/>
    <mergeCell ref="S24:T24"/>
    <mergeCell ref="S21:T21"/>
    <mergeCell ref="I27:J27"/>
    <mergeCell ref="K27:L27"/>
    <mergeCell ref="M27:N27"/>
    <mergeCell ref="O27:P27"/>
    <mergeCell ref="S27:T27"/>
    <mergeCell ref="I26:J26"/>
    <mergeCell ref="K26:L26"/>
    <mergeCell ref="M26:N26"/>
    <mergeCell ref="O26:P26"/>
    <mergeCell ref="S26:T26"/>
    <mergeCell ref="I29:J29"/>
    <mergeCell ref="K29:L29"/>
    <mergeCell ref="M29:N29"/>
    <mergeCell ref="O29:P29"/>
    <mergeCell ref="S29:T29"/>
    <mergeCell ref="I28:J28"/>
    <mergeCell ref="K28:L28"/>
    <mergeCell ref="M28:N28"/>
    <mergeCell ref="O28:P28"/>
    <mergeCell ref="S28:T28"/>
    <mergeCell ref="I35:J35"/>
    <mergeCell ref="I31:J31"/>
    <mergeCell ref="K31:L31"/>
    <mergeCell ref="M31:N31"/>
    <mergeCell ref="O30:P30"/>
    <mergeCell ref="S31:T31"/>
    <mergeCell ref="I30:J30"/>
    <mergeCell ref="K30:L30"/>
    <mergeCell ref="M30:N30"/>
    <mergeCell ref="S30:T30"/>
    <mergeCell ref="I32:J32"/>
    <mergeCell ref="K32:L32"/>
    <mergeCell ref="M32:N32"/>
    <mergeCell ref="O32:P32"/>
    <mergeCell ref="S32:T32"/>
    <mergeCell ref="M35:N35"/>
    <mergeCell ref="K35:L35"/>
    <mergeCell ref="K34:L34"/>
    <mergeCell ref="M34:N34"/>
    <mergeCell ref="M37:N37"/>
    <mergeCell ref="O37:P37"/>
    <mergeCell ref="I38:J38"/>
    <mergeCell ref="K39:L39"/>
    <mergeCell ref="M39:N39"/>
    <mergeCell ref="I36:J36"/>
    <mergeCell ref="K36:L36"/>
    <mergeCell ref="M36:N36"/>
    <mergeCell ref="O36:P36"/>
    <mergeCell ref="K38:L38"/>
    <mergeCell ref="M38:N38"/>
    <mergeCell ref="O38:P38"/>
    <mergeCell ref="I37:J37"/>
    <mergeCell ref="K37:L37"/>
    <mergeCell ref="I49:L49"/>
    <mergeCell ref="B48:H48"/>
    <mergeCell ref="I48:L48"/>
    <mergeCell ref="B46:V46"/>
    <mergeCell ref="B47:H47"/>
    <mergeCell ref="I47:L47"/>
    <mergeCell ref="N47:O47"/>
    <mergeCell ref="N48:O48"/>
    <mergeCell ref="U47:V47"/>
    <mergeCell ref="N49:O49"/>
    <mergeCell ref="P47:Q47"/>
    <mergeCell ref="P48:Q48"/>
    <mergeCell ref="U48:V48"/>
    <mergeCell ref="U49:V49"/>
    <mergeCell ref="P49:Q49"/>
    <mergeCell ref="R49:T49"/>
    <mergeCell ref="R47:T47"/>
    <mergeCell ref="R48:T48"/>
    <mergeCell ref="U50:V50"/>
    <mergeCell ref="B50:H50"/>
    <mergeCell ref="I50:L50"/>
    <mergeCell ref="N50:O50"/>
    <mergeCell ref="B39:H39"/>
    <mergeCell ref="I39:J39"/>
    <mergeCell ref="O39:P39"/>
    <mergeCell ref="B43:H43"/>
    <mergeCell ref="I43:J43"/>
    <mergeCell ref="K43:L43"/>
    <mergeCell ref="M43:N43"/>
    <mergeCell ref="M41:N41"/>
    <mergeCell ref="O41:P41"/>
    <mergeCell ref="B40:P40"/>
    <mergeCell ref="O43:P43"/>
    <mergeCell ref="B45:H45"/>
    <mergeCell ref="I45:J45"/>
    <mergeCell ref="K45:L45"/>
    <mergeCell ref="M45:N45"/>
    <mergeCell ref="O45:P45"/>
    <mergeCell ref="P50:Q50"/>
    <mergeCell ref="B41:H41"/>
    <mergeCell ref="R50:T50"/>
    <mergeCell ref="B49:H49"/>
    <mergeCell ref="B2:M2"/>
    <mergeCell ref="B1:F1"/>
    <mergeCell ref="S1:V1"/>
    <mergeCell ref="B42:H42"/>
    <mergeCell ref="I42:J42"/>
    <mergeCell ref="K42:L42"/>
    <mergeCell ref="M42:N42"/>
    <mergeCell ref="O42:P42"/>
    <mergeCell ref="Q28:R28"/>
    <mergeCell ref="U21:V21"/>
    <mergeCell ref="U23:V23"/>
    <mergeCell ref="U24:V24"/>
    <mergeCell ref="U28:V28"/>
    <mergeCell ref="U32:V32"/>
    <mergeCell ref="I33:J33"/>
    <mergeCell ref="K33:L33"/>
    <mergeCell ref="M33:N33"/>
    <mergeCell ref="B3:V3"/>
    <mergeCell ref="Q41:V45"/>
    <mergeCell ref="I41:J41"/>
    <mergeCell ref="K41:L41"/>
    <mergeCell ref="I34:J34"/>
    <mergeCell ref="S36:T36"/>
    <mergeCell ref="Q40:V40"/>
  </mergeCells>
  <phoneticPr fontId="3"/>
  <conditionalFormatting sqref="S1:V1">
    <cfRule type="containsBlanks" dxfId="15" priority="4">
      <formula>LEN(TRIM(S1))=0</formula>
    </cfRule>
  </conditionalFormatting>
  <conditionalFormatting sqref="S1">
    <cfRule type="containsBlanks" dxfId="14" priority="5">
      <formula>LEN(TRIM(S1))=0</formula>
    </cfRule>
  </conditionalFormatting>
  <conditionalFormatting sqref="G9:I9 K9:M9 O9:Q9 S9:U9 S14:U14 O14:Q14 K14:M14 G14:I14">
    <cfRule type="containsBlanks" dxfId="13" priority="2">
      <formula>LEN(TRIM(G9))=0</formula>
    </cfRule>
  </conditionalFormatting>
  <conditionalFormatting sqref="I42:P43">
    <cfRule type="containsBlanks" dxfId="12" priority="1">
      <formula>LEN(TRIM(I42))=0</formula>
    </cfRule>
  </conditionalFormatting>
  <dataValidations count="1">
    <dataValidation type="list" allowBlank="1" showInputMessage="1" showErrorMessage="1" sqref="S1:V1" xr:uid="{00000000-0002-0000-0000-000000000000}">
      <formula1>$W$1:$W$3</formula1>
    </dataValidation>
  </dataValidations>
  <printOptions horizontalCentered="1"/>
  <pageMargins left="0.54" right="0.41" top="0.78740157480314965" bottom="0.78740157480314965" header="0.51181102362204722" footer="0.51181102362204722"/>
  <pageSetup paperSize="9" scale="58"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fitToPage="1"/>
  </sheetPr>
  <dimension ref="B1:W53"/>
  <sheetViews>
    <sheetView showGridLines="0" view="pageBreakPreview" zoomScale="80" zoomScaleNormal="80" zoomScaleSheetLayoutView="80" workbookViewId="0">
      <selection activeCell="K44" sqref="K44:L44"/>
    </sheetView>
  </sheetViews>
  <sheetFormatPr defaultColWidth="6.875" defaultRowHeight="18.75" customHeight="1"/>
  <cols>
    <col min="1" max="1" width="2.125" style="2" customWidth="1"/>
    <col min="2" max="2" width="1" style="1" customWidth="1"/>
    <col min="3" max="5" width="2.25" style="1" customWidth="1"/>
    <col min="6" max="6" width="5.875" style="1" customWidth="1"/>
    <col min="7" max="22" width="6.5" style="1" customWidth="1"/>
    <col min="23" max="23" width="21.875" style="2" customWidth="1"/>
    <col min="24" max="16384" width="6.875" style="2"/>
  </cols>
  <sheetData>
    <row r="1" spans="2:23" ht="18.75" customHeight="1">
      <c r="B1" s="461"/>
      <c r="C1" s="461"/>
      <c r="D1" s="461"/>
      <c r="E1" s="461"/>
      <c r="F1" s="461"/>
      <c r="S1" s="462" t="s">
        <v>287</v>
      </c>
      <c r="T1" s="462"/>
      <c r="U1" s="462"/>
      <c r="V1" s="462"/>
      <c r="W1" s="2" t="s">
        <v>191</v>
      </c>
    </row>
    <row r="2" spans="2:23" ht="18.75" customHeight="1">
      <c r="B2" s="460" t="s">
        <v>329</v>
      </c>
      <c r="C2" s="461"/>
      <c r="D2" s="461"/>
      <c r="E2" s="461"/>
      <c r="F2" s="461"/>
      <c r="G2" s="461"/>
      <c r="H2" s="461"/>
      <c r="I2" s="461"/>
      <c r="J2" s="461"/>
      <c r="K2" s="461"/>
      <c r="L2" s="461"/>
      <c r="M2" s="461"/>
      <c r="N2" s="461"/>
      <c r="S2"/>
      <c r="T2"/>
      <c r="U2"/>
      <c r="V2"/>
    </row>
    <row r="3" spans="2:23" ht="18.75" customHeight="1">
      <c r="B3" s="477" t="s">
        <v>190</v>
      </c>
      <c r="C3" s="477"/>
      <c r="D3" s="477"/>
      <c r="E3" s="477"/>
      <c r="F3" s="477"/>
      <c r="G3" s="477"/>
      <c r="H3" s="477"/>
      <c r="I3" s="477"/>
      <c r="J3" s="477"/>
      <c r="K3" s="477"/>
      <c r="L3" s="477"/>
      <c r="M3" s="477"/>
      <c r="N3" s="477"/>
      <c r="O3" s="477"/>
      <c r="P3" s="477"/>
      <c r="Q3" s="477"/>
      <c r="R3" s="477"/>
      <c r="S3" s="477"/>
      <c r="T3" s="477"/>
      <c r="U3" s="477"/>
      <c r="V3" s="477"/>
      <c r="W3" s="2" t="s">
        <v>192</v>
      </c>
    </row>
    <row r="4" spans="2:23" ht="24" customHeight="1">
      <c r="B4" s="629" t="s">
        <v>193</v>
      </c>
      <c r="C4" s="629"/>
      <c r="D4" s="629"/>
      <c r="E4" s="629"/>
      <c r="F4" s="629"/>
      <c r="G4" s="629"/>
      <c r="H4" s="629"/>
      <c r="I4" s="629"/>
      <c r="J4" s="629"/>
      <c r="K4" s="629"/>
      <c r="L4" s="629"/>
      <c r="M4" s="629"/>
      <c r="N4" s="629"/>
      <c r="O4" s="629"/>
      <c r="P4" s="629"/>
      <c r="Q4" s="629"/>
      <c r="R4" s="629"/>
      <c r="S4" s="629"/>
      <c r="T4" s="629"/>
      <c r="U4" s="629"/>
      <c r="V4" s="629"/>
    </row>
    <row r="5" spans="2:23" ht="14.25" customHeight="1" thickBot="1">
      <c r="B5" s="630"/>
      <c r="C5" s="630"/>
      <c r="D5" s="630"/>
      <c r="E5" s="630"/>
      <c r="F5" s="630"/>
      <c r="G5" s="630"/>
      <c r="H5" s="630"/>
      <c r="I5" s="630"/>
      <c r="J5" s="630"/>
      <c r="K5" s="630"/>
      <c r="L5" s="630"/>
      <c r="M5" s="630"/>
      <c r="N5" s="630"/>
      <c r="O5" s="630"/>
      <c r="P5" s="630"/>
      <c r="Q5" s="630"/>
      <c r="R5" s="630"/>
      <c r="S5" s="630"/>
      <c r="T5" s="630"/>
      <c r="U5" s="630"/>
      <c r="V5" s="630"/>
    </row>
    <row r="6" spans="2:23" ht="18.75" customHeight="1">
      <c r="B6" s="606" t="s">
        <v>7</v>
      </c>
      <c r="C6" s="607"/>
      <c r="D6" s="607"/>
      <c r="E6" s="607"/>
      <c r="F6" s="631"/>
      <c r="G6" s="638" t="s">
        <v>8</v>
      </c>
      <c r="H6" s="639"/>
      <c r="I6" s="639"/>
      <c r="J6" s="640"/>
      <c r="K6" s="641" t="s">
        <v>258</v>
      </c>
      <c r="L6" s="641"/>
      <c r="M6" s="641"/>
      <c r="N6" s="641"/>
      <c r="O6" s="638" t="s">
        <v>9</v>
      </c>
      <c r="P6" s="642"/>
      <c r="Q6" s="642"/>
      <c r="R6" s="643"/>
      <c r="S6" s="641" t="s">
        <v>259</v>
      </c>
      <c r="T6" s="639"/>
      <c r="U6" s="639"/>
      <c r="V6" s="640"/>
    </row>
    <row r="7" spans="2:23" ht="18.75" customHeight="1">
      <c r="B7" s="632"/>
      <c r="C7" s="633"/>
      <c r="D7" s="633"/>
      <c r="E7" s="633"/>
      <c r="F7" s="634"/>
      <c r="G7" s="590"/>
      <c r="H7" s="591"/>
      <c r="I7" s="591"/>
      <c r="J7" s="592"/>
      <c r="K7" s="644" t="s">
        <v>10</v>
      </c>
      <c r="L7" s="645"/>
      <c r="M7" s="646"/>
      <c r="N7" s="647"/>
      <c r="O7" s="644" t="s">
        <v>11</v>
      </c>
      <c r="P7" s="650"/>
      <c r="Q7" s="650"/>
      <c r="R7" s="651"/>
      <c r="S7" s="644" t="s">
        <v>2</v>
      </c>
      <c r="T7" s="646"/>
      <c r="U7" s="646"/>
      <c r="V7" s="647"/>
    </row>
    <row r="8" spans="2:23" ht="18.75" customHeight="1" thickBot="1">
      <c r="B8" s="632"/>
      <c r="C8" s="633"/>
      <c r="D8" s="633"/>
      <c r="E8" s="633"/>
      <c r="F8" s="634"/>
      <c r="G8" s="590"/>
      <c r="H8" s="591"/>
      <c r="I8" s="591"/>
      <c r="J8" s="592"/>
      <c r="K8" s="593"/>
      <c r="L8" s="593"/>
      <c r="M8" s="593"/>
      <c r="N8" s="593"/>
      <c r="O8" s="594"/>
      <c r="P8" s="593"/>
      <c r="Q8" s="593"/>
      <c r="R8" s="595"/>
      <c r="S8" s="596"/>
      <c r="T8" s="591"/>
      <c r="U8" s="591"/>
      <c r="V8" s="592"/>
    </row>
    <row r="9" spans="2:23" ht="18.75" customHeight="1" thickBot="1">
      <c r="B9" s="632"/>
      <c r="C9" s="633"/>
      <c r="D9" s="633"/>
      <c r="E9" s="633"/>
      <c r="F9" s="634"/>
      <c r="G9" s="652"/>
      <c r="H9" s="653"/>
      <c r="I9" s="653"/>
      <c r="J9" s="3" t="s">
        <v>3</v>
      </c>
      <c r="K9" s="652">
        <v>0</v>
      </c>
      <c r="L9" s="653"/>
      <c r="M9" s="653"/>
      <c r="N9" s="4" t="s">
        <v>3</v>
      </c>
      <c r="O9" s="652"/>
      <c r="P9" s="654"/>
      <c r="Q9" s="654"/>
      <c r="R9" s="3" t="s">
        <v>3</v>
      </c>
      <c r="S9" s="652">
        <f>O39</f>
        <v>32471280</v>
      </c>
      <c r="T9" s="654"/>
      <c r="U9" s="654"/>
      <c r="V9" s="3" t="s">
        <v>3</v>
      </c>
    </row>
    <row r="10" spans="2:23" ht="18.75" customHeight="1">
      <c r="B10" s="632"/>
      <c r="C10" s="633"/>
      <c r="D10" s="633"/>
      <c r="E10" s="633"/>
      <c r="F10" s="634"/>
      <c r="G10" s="638" t="s">
        <v>12</v>
      </c>
      <c r="H10" s="641"/>
      <c r="I10" s="641"/>
      <c r="J10" s="641"/>
      <c r="K10" s="648" t="s">
        <v>13</v>
      </c>
      <c r="L10" s="641"/>
      <c r="M10" s="641"/>
      <c r="N10" s="649"/>
      <c r="O10" s="638" t="s">
        <v>40</v>
      </c>
      <c r="P10" s="642"/>
      <c r="Q10" s="642"/>
      <c r="R10" s="643"/>
      <c r="S10" s="648" t="s">
        <v>260</v>
      </c>
      <c r="T10" s="639"/>
      <c r="U10" s="639"/>
      <c r="V10" s="640"/>
    </row>
    <row r="11" spans="2:23" ht="18.75" customHeight="1">
      <c r="B11" s="632"/>
      <c r="C11" s="633"/>
      <c r="D11" s="633"/>
      <c r="E11" s="633"/>
      <c r="F11" s="634"/>
      <c r="G11" s="612"/>
      <c r="H11" s="572"/>
      <c r="I11" s="572"/>
      <c r="J11" s="572"/>
      <c r="K11" s="571" t="s">
        <v>14</v>
      </c>
      <c r="L11" s="572"/>
      <c r="M11" s="572"/>
      <c r="N11" s="573"/>
      <c r="O11" s="571" t="s">
        <v>15</v>
      </c>
      <c r="P11" s="572"/>
      <c r="Q11" s="572"/>
      <c r="R11" s="573"/>
      <c r="S11" s="626" t="s">
        <v>288</v>
      </c>
      <c r="T11" s="627"/>
      <c r="U11" s="627"/>
      <c r="V11" s="628"/>
    </row>
    <row r="12" spans="2:23" ht="18.75" customHeight="1">
      <c r="B12" s="632"/>
      <c r="C12" s="633"/>
      <c r="D12" s="633"/>
      <c r="E12" s="633"/>
      <c r="F12" s="634"/>
      <c r="G12" s="571"/>
      <c r="H12" s="572"/>
      <c r="I12" s="572"/>
      <c r="J12" s="572"/>
      <c r="K12" s="571"/>
      <c r="L12" s="572"/>
      <c r="M12" s="572"/>
      <c r="N12" s="573"/>
      <c r="O12" s="571"/>
      <c r="P12" s="572"/>
      <c r="Q12" s="572"/>
      <c r="R12" s="573"/>
      <c r="S12" s="380" t="s">
        <v>38</v>
      </c>
      <c r="T12" s="381"/>
      <c r="U12" s="381"/>
      <c r="V12" s="5"/>
    </row>
    <row r="13" spans="2:23" ht="18.75" customHeight="1" thickBot="1">
      <c r="B13" s="632"/>
      <c r="C13" s="633"/>
      <c r="D13" s="633"/>
      <c r="E13" s="633"/>
      <c r="F13" s="634"/>
      <c r="G13" s="382"/>
      <c r="H13" s="383"/>
      <c r="I13" s="383"/>
      <c r="J13" s="383"/>
      <c r="K13" s="382"/>
      <c r="L13" s="383"/>
      <c r="M13" s="383"/>
      <c r="N13" s="384"/>
      <c r="O13" s="382"/>
      <c r="P13" s="383"/>
      <c r="Q13" s="383"/>
      <c r="R13" s="384"/>
      <c r="S13" s="622" t="s">
        <v>289</v>
      </c>
      <c r="T13" s="623"/>
      <c r="U13" s="624">
        <v>0.5</v>
      </c>
      <c r="V13" s="625"/>
    </row>
    <row r="14" spans="2:23" ht="18.75" customHeight="1" thickBot="1">
      <c r="B14" s="635"/>
      <c r="C14" s="636"/>
      <c r="D14" s="636"/>
      <c r="E14" s="636"/>
      <c r="F14" s="637"/>
      <c r="G14" s="652"/>
      <c r="H14" s="653"/>
      <c r="I14" s="653"/>
      <c r="J14" s="6" t="s">
        <v>3</v>
      </c>
      <c r="K14" s="652">
        <f>MIN(S9,G14)</f>
        <v>32471280</v>
      </c>
      <c r="L14" s="653"/>
      <c r="M14" s="653"/>
      <c r="N14" s="7" t="s">
        <v>3</v>
      </c>
      <c r="O14" s="652">
        <f>MIN(O9,K14)</f>
        <v>32471280</v>
      </c>
      <c r="P14" s="653"/>
      <c r="Q14" s="653"/>
      <c r="R14" s="6" t="s">
        <v>3</v>
      </c>
      <c r="S14" s="652">
        <f>ROUNDDOWN(O14*U13,-3)</f>
        <v>16235000</v>
      </c>
      <c r="T14" s="653"/>
      <c r="U14" s="653"/>
      <c r="V14" s="6" t="s">
        <v>3</v>
      </c>
    </row>
    <row r="15" spans="2:23" ht="24" customHeight="1" thickBot="1">
      <c r="B15" s="603" t="s">
        <v>16</v>
      </c>
      <c r="C15" s="530"/>
      <c r="D15" s="530"/>
      <c r="E15" s="530"/>
      <c r="F15" s="530"/>
      <c r="G15" s="530"/>
      <c r="H15" s="530"/>
      <c r="I15" s="530"/>
      <c r="J15" s="530"/>
      <c r="K15" s="530"/>
      <c r="L15" s="530"/>
      <c r="M15" s="530"/>
      <c r="N15" s="530"/>
      <c r="O15" s="530"/>
      <c r="P15" s="530"/>
      <c r="Q15" s="604"/>
      <c r="R15" s="604"/>
      <c r="S15" s="604"/>
      <c r="T15" s="604"/>
      <c r="U15" s="604"/>
      <c r="V15" s="605"/>
    </row>
    <row r="16" spans="2:23" ht="18.75" customHeight="1">
      <c r="B16" s="606" t="s">
        <v>17</v>
      </c>
      <c r="C16" s="607"/>
      <c r="D16" s="607"/>
      <c r="E16" s="607"/>
      <c r="F16" s="577"/>
      <c r="G16" s="577"/>
      <c r="H16" s="581"/>
      <c r="I16" s="608" t="s">
        <v>18</v>
      </c>
      <c r="J16" s="609"/>
      <c r="K16" s="609"/>
      <c r="L16" s="609"/>
      <c r="M16" s="609"/>
      <c r="N16" s="609"/>
      <c r="O16" s="609"/>
      <c r="P16" s="610"/>
      <c r="Q16" s="576" t="s">
        <v>1</v>
      </c>
      <c r="R16" s="577"/>
      <c r="S16" s="577"/>
      <c r="T16" s="577"/>
      <c r="U16" s="580" t="s">
        <v>23</v>
      </c>
      <c r="V16" s="581"/>
    </row>
    <row r="17" spans="2:22" ht="18.75" customHeight="1" thickBot="1">
      <c r="B17" s="578"/>
      <c r="C17" s="579"/>
      <c r="D17" s="579"/>
      <c r="E17" s="579"/>
      <c r="F17" s="579"/>
      <c r="G17" s="579"/>
      <c r="H17" s="583"/>
      <c r="I17" s="578" t="s">
        <v>19</v>
      </c>
      <c r="J17" s="611"/>
      <c r="K17" s="584" t="s">
        <v>20</v>
      </c>
      <c r="L17" s="585"/>
      <c r="M17" s="584" t="s">
        <v>21</v>
      </c>
      <c r="N17" s="585"/>
      <c r="O17" s="601" t="s">
        <v>0</v>
      </c>
      <c r="P17" s="602"/>
      <c r="Q17" s="578"/>
      <c r="R17" s="579"/>
      <c r="S17" s="579"/>
      <c r="T17" s="579"/>
      <c r="U17" s="582"/>
      <c r="V17" s="583"/>
    </row>
    <row r="18" spans="2:22" ht="12" customHeight="1">
      <c r="B18" s="335" t="s">
        <v>46</v>
      </c>
      <c r="C18" s="336"/>
      <c r="D18" s="336"/>
      <c r="E18" s="337"/>
      <c r="F18" s="336"/>
      <c r="G18" s="336"/>
      <c r="H18" s="338"/>
      <c r="I18" s="660"/>
      <c r="J18" s="661"/>
      <c r="K18" s="662"/>
      <c r="L18" s="661"/>
      <c r="M18" s="662"/>
      <c r="N18" s="661"/>
      <c r="O18" s="662"/>
      <c r="P18" s="663"/>
      <c r="Q18" s="339"/>
      <c r="R18" s="340"/>
      <c r="S18" s="341"/>
      <c r="T18" s="341"/>
      <c r="U18" s="342"/>
      <c r="V18" s="343"/>
    </row>
    <row r="19" spans="2:22" ht="18.75" customHeight="1">
      <c r="B19" s="344" t="s">
        <v>46</v>
      </c>
      <c r="C19" s="345" t="s">
        <v>47</v>
      </c>
      <c r="D19" s="345"/>
      <c r="E19" s="346"/>
      <c r="F19" s="345"/>
      <c r="G19" s="345"/>
      <c r="H19" s="347"/>
      <c r="I19" s="664"/>
      <c r="J19" s="665"/>
      <c r="K19" s="666"/>
      <c r="L19" s="665"/>
      <c r="M19" s="666"/>
      <c r="N19" s="665"/>
      <c r="O19" s="666">
        <f>SUM(I20:N24)</f>
        <v>32345802</v>
      </c>
      <c r="P19" s="667"/>
      <c r="Q19" s="330"/>
      <c r="R19" s="329"/>
      <c r="S19" s="354"/>
      <c r="T19" s="354"/>
      <c r="U19" s="349"/>
      <c r="V19" s="331"/>
    </row>
    <row r="20" spans="2:22" ht="18.75" customHeight="1">
      <c r="B20" s="344"/>
      <c r="C20" s="350"/>
      <c r="D20" s="350"/>
      <c r="E20" s="334"/>
      <c r="F20" s="350"/>
      <c r="G20" s="350"/>
      <c r="H20" s="351"/>
      <c r="I20" s="655"/>
      <c r="J20" s="658"/>
      <c r="K20" s="657"/>
      <c r="L20" s="658"/>
      <c r="M20" s="657"/>
      <c r="N20" s="658"/>
      <c r="O20" s="657"/>
      <c r="P20" s="659"/>
      <c r="Q20" s="330"/>
      <c r="R20" s="329"/>
      <c r="S20" s="597"/>
      <c r="T20" s="597"/>
      <c r="U20" s="349"/>
      <c r="V20" s="352"/>
    </row>
    <row r="21" spans="2:22" ht="18.75" customHeight="1">
      <c r="B21" s="353" t="s">
        <v>49</v>
      </c>
      <c r="C21" s="350"/>
      <c r="D21" s="334"/>
      <c r="E21" s="480"/>
      <c r="F21" s="480"/>
      <c r="G21" s="480"/>
      <c r="H21" s="481"/>
      <c r="I21" s="655">
        <v>10000000</v>
      </c>
      <c r="J21" s="656"/>
      <c r="K21" s="657">
        <v>10000124</v>
      </c>
      <c r="L21" s="658"/>
      <c r="M21" s="656">
        <v>12345678</v>
      </c>
      <c r="N21" s="658"/>
      <c r="O21" s="657"/>
      <c r="P21" s="659"/>
      <c r="Q21" s="330"/>
      <c r="R21" s="329"/>
      <c r="S21" s="570"/>
      <c r="T21" s="570"/>
      <c r="U21" s="473"/>
      <c r="V21" s="474"/>
    </row>
    <row r="22" spans="2:22" ht="18.75" customHeight="1">
      <c r="B22" s="344"/>
      <c r="C22" s="350"/>
      <c r="D22" s="350"/>
      <c r="E22" s="334"/>
      <c r="F22" s="350"/>
      <c r="G22" s="350"/>
      <c r="H22" s="351"/>
      <c r="I22" s="655"/>
      <c r="J22" s="658"/>
      <c r="K22" s="657"/>
      <c r="L22" s="658"/>
      <c r="M22" s="657"/>
      <c r="N22" s="658"/>
      <c r="O22" s="657"/>
      <c r="P22" s="659"/>
      <c r="Q22" s="330"/>
      <c r="R22" s="329"/>
      <c r="S22" s="559"/>
      <c r="T22" s="559"/>
      <c r="U22" s="349"/>
      <c r="V22" s="352"/>
    </row>
    <row r="23" spans="2:22" ht="18.75" customHeight="1">
      <c r="B23" s="344"/>
      <c r="C23" s="350"/>
      <c r="D23" s="350"/>
      <c r="E23" s="334"/>
      <c r="F23" s="350"/>
      <c r="G23" s="350"/>
      <c r="H23" s="351"/>
      <c r="I23" s="668"/>
      <c r="J23" s="669"/>
      <c r="K23" s="669"/>
      <c r="L23" s="669"/>
      <c r="M23" s="669"/>
      <c r="N23" s="669"/>
      <c r="O23" s="657"/>
      <c r="P23" s="659"/>
      <c r="Q23" s="330"/>
      <c r="R23" s="329"/>
      <c r="S23" s="563"/>
      <c r="T23" s="563"/>
      <c r="U23" s="473"/>
      <c r="V23" s="474"/>
    </row>
    <row r="24" spans="2:22" ht="18.75" customHeight="1">
      <c r="B24" s="344"/>
      <c r="C24" s="350"/>
      <c r="D24" s="350"/>
      <c r="E24" s="334"/>
      <c r="F24" s="350"/>
      <c r="G24" s="350"/>
      <c r="H24" s="351"/>
      <c r="I24" s="668"/>
      <c r="J24" s="669"/>
      <c r="K24" s="657"/>
      <c r="L24" s="658"/>
      <c r="M24" s="657"/>
      <c r="N24" s="658"/>
      <c r="O24" s="657"/>
      <c r="P24" s="659"/>
      <c r="Q24" s="330"/>
      <c r="R24" s="329"/>
      <c r="S24" s="563"/>
      <c r="T24" s="563"/>
      <c r="U24" s="473"/>
      <c r="V24" s="474"/>
    </row>
    <row r="25" spans="2:22" ht="18.75" customHeight="1">
      <c r="B25" s="344"/>
      <c r="C25" s="350"/>
      <c r="D25" s="350"/>
      <c r="E25" s="334"/>
      <c r="F25" s="350"/>
      <c r="G25" s="350"/>
      <c r="H25" s="351"/>
      <c r="I25" s="668"/>
      <c r="J25" s="669"/>
      <c r="K25" s="669"/>
      <c r="L25" s="669"/>
      <c r="M25" s="669"/>
      <c r="N25" s="669"/>
      <c r="O25" s="657"/>
      <c r="P25" s="659"/>
      <c r="Q25" s="330"/>
      <c r="R25" s="329"/>
      <c r="S25" s="559"/>
      <c r="T25" s="559"/>
      <c r="U25" s="349"/>
      <c r="V25" s="352"/>
    </row>
    <row r="26" spans="2:22" ht="18.75" customHeight="1">
      <c r="B26" s="344"/>
      <c r="C26" s="345" t="s">
        <v>50</v>
      </c>
      <c r="D26" s="345"/>
      <c r="E26" s="346"/>
      <c r="F26" s="345"/>
      <c r="G26" s="345"/>
      <c r="H26" s="347"/>
      <c r="I26" s="664"/>
      <c r="J26" s="665"/>
      <c r="K26" s="666"/>
      <c r="L26" s="665"/>
      <c r="M26" s="666"/>
      <c r="N26" s="665"/>
      <c r="O26" s="666">
        <f>SUM(I27:N29)</f>
        <v>0</v>
      </c>
      <c r="P26" s="667"/>
      <c r="Q26" s="330"/>
      <c r="R26" s="329"/>
      <c r="S26" s="559"/>
      <c r="T26" s="559"/>
      <c r="U26" s="349"/>
      <c r="V26" s="352"/>
    </row>
    <row r="27" spans="2:22" ht="18.75" customHeight="1">
      <c r="B27" s="344"/>
      <c r="C27" s="350"/>
      <c r="D27" s="350"/>
      <c r="E27" s="334"/>
      <c r="F27" s="350"/>
      <c r="G27" s="350"/>
      <c r="H27" s="351"/>
      <c r="I27" s="655"/>
      <c r="J27" s="658"/>
      <c r="K27" s="657"/>
      <c r="L27" s="658"/>
      <c r="M27" s="657"/>
      <c r="N27" s="658"/>
      <c r="O27" s="657"/>
      <c r="P27" s="659"/>
      <c r="Q27" s="330"/>
      <c r="R27" s="329"/>
      <c r="S27" s="563"/>
      <c r="T27" s="563"/>
      <c r="U27" s="349"/>
      <c r="V27" s="352"/>
    </row>
    <row r="28" spans="2:22" ht="18.75" customHeight="1">
      <c r="B28" s="344"/>
      <c r="C28" s="350"/>
      <c r="D28" s="350"/>
      <c r="E28" s="334"/>
      <c r="F28" s="350"/>
      <c r="G28" s="350"/>
      <c r="H28" s="351"/>
      <c r="I28" s="655"/>
      <c r="J28" s="658"/>
      <c r="K28" s="669"/>
      <c r="L28" s="669"/>
      <c r="M28" s="657"/>
      <c r="N28" s="658"/>
      <c r="O28" s="657"/>
      <c r="P28" s="659"/>
      <c r="Q28" s="471"/>
      <c r="R28" s="472"/>
      <c r="S28" s="559"/>
      <c r="T28" s="559"/>
      <c r="U28" s="473"/>
      <c r="V28" s="474"/>
    </row>
    <row r="29" spans="2:22" ht="18.75" customHeight="1">
      <c r="B29" s="344"/>
      <c r="C29" s="350"/>
      <c r="D29" s="350"/>
      <c r="E29" s="334"/>
      <c r="F29" s="350"/>
      <c r="G29" s="350"/>
      <c r="H29" s="351"/>
      <c r="I29" s="655"/>
      <c r="J29" s="658"/>
      <c r="K29" s="669"/>
      <c r="L29" s="669"/>
      <c r="M29" s="669"/>
      <c r="N29" s="669"/>
      <c r="O29" s="657"/>
      <c r="P29" s="659"/>
      <c r="Q29" s="334"/>
      <c r="R29" s="329"/>
      <c r="S29" s="559"/>
      <c r="T29" s="559"/>
      <c r="U29" s="349"/>
      <c r="V29" s="352"/>
    </row>
    <row r="30" spans="2:22" ht="18.75" customHeight="1">
      <c r="B30" s="344"/>
      <c r="C30" s="345" t="s">
        <v>201</v>
      </c>
      <c r="D30" s="345"/>
      <c r="E30" s="346"/>
      <c r="F30" s="345"/>
      <c r="G30" s="345"/>
      <c r="H30" s="347"/>
      <c r="I30" s="670"/>
      <c r="J30" s="671"/>
      <c r="K30" s="671"/>
      <c r="L30" s="671"/>
      <c r="M30" s="671"/>
      <c r="N30" s="671"/>
      <c r="O30" s="666">
        <f>SUM(I32:N32)</f>
        <v>125478</v>
      </c>
      <c r="P30" s="667"/>
      <c r="Q30" s="353"/>
      <c r="R30" s="329"/>
      <c r="S30" s="563"/>
      <c r="T30" s="563"/>
      <c r="U30" s="349"/>
      <c r="V30" s="352"/>
    </row>
    <row r="31" spans="2:22" ht="18.75" customHeight="1">
      <c r="B31" s="344"/>
      <c r="C31" s="350"/>
      <c r="D31" s="350"/>
      <c r="E31" s="334"/>
      <c r="F31" s="350"/>
      <c r="G31" s="350"/>
      <c r="H31" s="351"/>
      <c r="I31" s="668"/>
      <c r="J31" s="669"/>
      <c r="K31" s="669"/>
      <c r="L31" s="669"/>
      <c r="M31" s="669"/>
      <c r="N31" s="669"/>
      <c r="O31" s="385"/>
      <c r="P31" s="385"/>
      <c r="Q31" s="330"/>
      <c r="R31" s="329"/>
      <c r="S31" s="559"/>
      <c r="T31" s="559"/>
      <c r="U31" s="349"/>
      <c r="V31" s="352"/>
    </row>
    <row r="32" spans="2:22" ht="18.75" customHeight="1">
      <c r="B32" s="344"/>
      <c r="C32" s="350"/>
      <c r="D32" s="350"/>
      <c r="E32" s="334"/>
      <c r="F32" s="350"/>
      <c r="G32" s="350"/>
      <c r="H32" s="351"/>
      <c r="I32" s="668"/>
      <c r="J32" s="669"/>
      <c r="K32" s="669">
        <v>125478</v>
      </c>
      <c r="L32" s="669"/>
      <c r="M32" s="669"/>
      <c r="N32" s="669"/>
      <c r="O32" s="657"/>
      <c r="P32" s="659"/>
      <c r="Q32" s="330"/>
      <c r="R32" s="329"/>
      <c r="S32" s="563"/>
      <c r="T32" s="563"/>
      <c r="U32" s="473"/>
      <c r="V32" s="474"/>
    </row>
    <row r="33" spans="2:23" ht="18.75" customHeight="1">
      <c r="B33" s="24"/>
      <c r="C33" s="22"/>
      <c r="D33" s="22"/>
      <c r="E33" s="13"/>
      <c r="F33" s="22"/>
      <c r="G33" s="22"/>
      <c r="H33" s="23"/>
      <c r="I33" s="672"/>
      <c r="J33" s="673"/>
      <c r="K33" s="673"/>
      <c r="L33" s="673"/>
      <c r="M33" s="673"/>
      <c r="N33" s="673"/>
      <c r="O33" s="386"/>
      <c r="P33" s="387"/>
      <c r="Q33" s="17"/>
      <c r="R33" s="9"/>
      <c r="S33" s="172"/>
      <c r="T33" s="172"/>
      <c r="U33" s="170"/>
      <c r="V33" s="171"/>
    </row>
    <row r="34" spans="2:23" ht="18.75" customHeight="1">
      <c r="B34" s="24"/>
      <c r="C34" s="22"/>
      <c r="D34" s="22"/>
      <c r="E34" s="13"/>
      <c r="F34" s="22"/>
      <c r="G34" s="22"/>
      <c r="H34" s="23"/>
      <c r="I34" s="672"/>
      <c r="J34" s="673"/>
      <c r="K34" s="673"/>
      <c r="L34" s="673"/>
      <c r="M34" s="673"/>
      <c r="N34" s="673"/>
      <c r="O34" s="386"/>
      <c r="P34" s="387"/>
      <c r="Q34" s="17"/>
      <c r="R34" s="9"/>
      <c r="S34" s="172"/>
      <c r="T34" s="172"/>
      <c r="U34" s="170"/>
      <c r="V34" s="171"/>
    </row>
    <row r="35" spans="2:23" ht="18.75" customHeight="1">
      <c r="B35" s="24"/>
      <c r="C35" s="22"/>
      <c r="D35" s="22"/>
      <c r="E35" s="13"/>
      <c r="F35" s="22"/>
      <c r="G35" s="22"/>
      <c r="H35" s="23"/>
      <c r="I35" s="672"/>
      <c r="J35" s="673"/>
      <c r="K35" s="673"/>
      <c r="L35" s="673"/>
      <c r="M35" s="673"/>
      <c r="N35" s="673"/>
      <c r="O35" s="386"/>
      <c r="P35" s="387"/>
      <c r="Q35" s="17"/>
      <c r="R35" s="9"/>
      <c r="S35" s="172"/>
      <c r="T35" s="172"/>
      <c r="U35" s="170"/>
      <c r="V35" s="171"/>
    </row>
    <row r="36" spans="2:23" ht="18.75" customHeight="1">
      <c r="B36" s="24"/>
      <c r="C36" s="22"/>
      <c r="D36" s="22"/>
      <c r="E36" s="13"/>
      <c r="F36" s="22"/>
      <c r="G36" s="22"/>
      <c r="H36" s="23"/>
      <c r="I36" s="672"/>
      <c r="J36" s="673"/>
      <c r="K36" s="673"/>
      <c r="L36" s="673"/>
      <c r="M36" s="673"/>
      <c r="N36" s="673"/>
      <c r="O36" s="674"/>
      <c r="P36" s="675"/>
      <c r="Q36" s="15"/>
      <c r="R36" s="16"/>
      <c r="S36" s="488"/>
      <c r="T36" s="489"/>
      <c r="U36" s="14"/>
      <c r="V36" s="18"/>
    </row>
    <row r="37" spans="2:23" ht="18.75" customHeight="1">
      <c r="B37" s="24"/>
      <c r="C37" s="22"/>
      <c r="D37" s="22"/>
      <c r="E37" s="13"/>
      <c r="F37" s="22"/>
      <c r="G37" s="22"/>
      <c r="H37" s="23"/>
      <c r="I37" s="672"/>
      <c r="J37" s="673"/>
      <c r="K37" s="673"/>
      <c r="L37" s="673"/>
      <c r="M37" s="673"/>
      <c r="N37" s="673"/>
      <c r="O37" s="674"/>
      <c r="P37" s="675"/>
      <c r="Q37" s="330"/>
      <c r="R37" s="329"/>
      <c r="S37" s="329"/>
      <c r="T37" s="329"/>
      <c r="U37" s="329"/>
      <c r="V37" s="331"/>
    </row>
    <row r="38" spans="2:23" ht="18.75" customHeight="1">
      <c r="B38" s="24"/>
      <c r="C38" s="22"/>
      <c r="D38" s="22"/>
      <c r="E38" s="13"/>
      <c r="F38" s="22"/>
      <c r="G38" s="22"/>
      <c r="H38" s="23"/>
      <c r="I38" s="676"/>
      <c r="J38" s="677"/>
      <c r="K38" s="674"/>
      <c r="L38" s="677"/>
      <c r="M38" s="674"/>
      <c r="N38" s="677"/>
      <c r="O38" s="674"/>
      <c r="P38" s="675"/>
      <c r="Q38" s="332"/>
      <c r="R38" s="329"/>
      <c r="S38" s="329"/>
      <c r="T38" s="333"/>
      <c r="U38" s="334"/>
      <c r="V38" s="331"/>
    </row>
    <row r="39" spans="2:23" ht="35.25" customHeight="1" thickBot="1">
      <c r="B39" s="500" t="s">
        <v>294</v>
      </c>
      <c r="C39" s="501"/>
      <c r="D39" s="501"/>
      <c r="E39" s="501"/>
      <c r="F39" s="502"/>
      <c r="G39" s="502"/>
      <c r="H39" s="502"/>
      <c r="I39" s="678">
        <f>SUM(I19:J38)</f>
        <v>10000000</v>
      </c>
      <c r="J39" s="679"/>
      <c r="K39" s="680">
        <f>SUM(K19:L38)</f>
        <v>10125602</v>
      </c>
      <c r="L39" s="680"/>
      <c r="M39" s="680">
        <f>SUM(M19:N38)</f>
        <v>12345678</v>
      </c>
      <c r="N39" s="680"/>
      <c r="O39" s="679">
        <f>SUM(O18:P38)</f>
        <v>32471280</v>
      </c>
      <c r="P39" s="681"/>
      <c r="Q39" s="19" t="s">
        <v>41</v>
      </c>
      <c r="R39" s="20"/>
      <c r="S39" s="20"/>
      <c r="T39" s="20"/>
      <c r="U39" s="20"/>
      <c r="V39" s="21"/>
    </row>
    <row r="40" spans="2:23" ht="18.75" customHeight="1" thickBot="1">
      <c r="B40" s="490" t="s">
        <v>197</v>
      </c>
      <c r="C40" s="491"/>
      <c r="D40" s="491"/>
      <c r="E40" s="491"/>
      <c r="F40" s="491"/>
      <c r="G40" s="491"/>
      <c r="H40" s="491"/>
      <c r="I40" s="491"/>
      <c r="J40" s="491"/>
      <c r="K40" s="491"/>
      <c r="L40" s="491"/>
      <c r="M40" s="491"/>
      <c r="N40" s="491"/>
      <c r="O40" s="491"/>
      <c r="P40" s="491"/>
      <c r="Q40" s="490" t="s">
        <v>42</v>
      </c>
      <c r="R40" s="491"/>
      <c r="S40" s="491"/>
      <c r="T40" s="491"/>
      <c r="U40" s="491"/>
      <c r="V40" s="492"/>
    </row>
    <row r="41" spans="2:23" ht="18.75" customHeight="1">
      <c r="B41" s="520"/>
      <c r="C41" s="485"/>
      <c r="D41" s="485"/>
      <c r="E41" s="485"/>
      <c r="F41" s="521"/>
      <c r="G41" s="521"/>
      <c r="H41" s="522"/>
      <c r="I41" s="484" t="s">
        <v>19</v>
      </c>
      <c r="J41" s="485"/>
      <c r="K41" s="486" t="s">
        <v>20</v>
      </c>
      <c r="L41" s="487"/>
      <c r="M41" s="486" t="s">
        <v>21</v>
      </c>
      <c r="N41" s="487"/>
      <c r="O41" s="506" t="s">
        <v>0</v>
      </c>
      <c r="P41" s="507"/>
      <c r="Q41" s="478"/>
      <c r="R41" s="478"/>
      <c r="S41" s="478"/>
      <c r="T41" s="478"/>
      <c r="U41" s="478"/>
      <c r="V41" s="479"/>
    </row>
    <row r="42" spans="2:23" ht="18.75" customHeight="1">
      <c r="B42" s="463" t="s">
        <v>293</v>
      </c>
      <c r="C42" s="464"/>
      <c r="D42" s="464"/>
      <c r="E42" s="464"/>
      <c r="F42" s="465"/>
      <c r="G42" s="465"/>
      <c r="H42" s="466"/>
      <c r="I42" s="682"/>
      <c r="J42" s="683"/>
      <c r="K42" s="689"/>
      <c r="L42" s="689"/>
      <c r="M42" s="689"/>
      <c r="N42" s="689"/>
      <c r="O42" s="690"/>
      <c r="P42" s="691"/>
      <c r="Q42" s="480"/>
      <c r="R42" s="480"/>
      <c r="S42" s="480"/>
      <c r="T42" s="480"/>
      <c r="U42" s="480"/>
      <c r="V42" s="481"/>
    </row>
    <row r="43" spans="2:23" ht="18.75" customHeight="1">
      <c r="B43" s="463" t="s">
        <v>291</v>
      </c>
      <c r="C43" s="464"/>
      <c r="D43" s="464"/>
      <c r="E43" s="464"/>
      <c r="F43" s="465"/>
      <c r="G43" s="465"/>
      <c r="H43" s="466"/>
      <c r="I43" s="682">
        <f>MIN(I39,I42)</f>
        <v>10000000</v>
      </c>
      <c r="J43" s="683"/>
      <c r="K43" s="689">
        <f t="shared" ref="K43" si="0">MIN(K39,K42)</f>
        <v>10125602</v>
      </c>
      <c r="L43" s="689"/>
      <c r="M43" s="689">
        <f>MIN(M39,M42)</f>
        <v>12345678</v>
      </c>
      <c r="N43" s="689"/>
      <c r="O43" s="683">
        <f>MIN(O39,O42)</f>
        <v>32471280</v>
      </c>
      <c r="P43" s="692"/>
      <c r="Q43" s="480"/>
      <c r="R43" s="480"/>
      <c r="S43" s="480"/>
      <c r="T43" s="480"/>
      <c r="U43" s="480"/>
      <c r="V43" s="481"/>
      <c r="W43" s="163" t="s">
        <v>194</v>
      </c>
    </row>
    <row r="44" spans="2:23" ht="18.75" customHeight="1">
      <c r="B44" s="613" t="s">
        <v>290</v>
      </c>
      <c r="C44" s="614"/>
      <c r="D44" s="614"/>
      <c r="E44" s="614"/>
      <c r="F44" s="615"/>
      <c r="G44" s="615"/>
      <c r="H44" s="616"/>
      <c r="I44" s="693">
        <f>INT(I43*$U13)</f>
        <v>5000000</v>
      </c>
      <c r="J44" s="694"/>
      <c r="K44" s="695">
        <f>IF(M43=0, O44-I44, INT(K43*$U13))</f>
        <v>5062801</v>
      </c>
      <c r="L44" s="696"/>
      <c r="M44" s="695">
        <f>O44-SUM(I44:L44)</f>
        <v>6172839</v>
      </c>
      <c r="N44" s="696"/>
      <c r="O44" s="694">
        <f>INT(O43*$U13)</f>
        <v>16235640</v>
      </c>
      <c r="P44" s="697"/>
      <c r="Q44" s="480"/>
      <c r="R44" s="480"/>
      <c r="S44" s="480"/>
      <c r="T44" s="480"/>
      <c r="U44" s="480"/>
      <c r="V44" s="481"/>
      <c r="W44" s="163"/>
    </row>
    <row r="45" spans="2:23" ht="30" customHeight="1" thickBot="1">
      <c r="B45" s="509" t="s">
        <v>292</v>
      </c>
      <c r="C45" s="510"/>
      <c r="D45" s="510"/>
      <c r="E45" s="510"/>
      <c r="F45" s="511"/>
      <c r="G45" s="511"/>
      <c r="H45" s="512"/>
      <c r="I45" s="684">
        <f>IF(I44=0,"エラー[1年目が0円]",IF(SUM(K44:N44)=0,O44,I44))</f>
        <v>5000000</v>
      </c>
      <c r="J45" s="685"/>
      <c r="K45" s="686">
        <f>IF(K44=0,IF(M44=0,0,"エラー[2年目0円]"),K44)</f>
        <v>5062801</v>
      </c>
      <c r="L45" s="687"/>
      <c r="M45" s="686">
        <f>IF(M44=0,0,M44)</f>
        <v>6172839</v>
      </c>
      <c r="N45" s="687"/>
      <c r="O45" s="685">
        <f>ROUNDDOWN(O44,-3)</f>
        <v>16235000</v>
      </c>
      <c r="P45" s="688"/>
      <c r="Q45" s="482"/>
      <c r="R45" s="482"/>
      <c r="S45" s="482"/>
      <c r="T45" s="482"/>
      <c r="U45" s="482"/>
      <c r="V45" s="483"/>
      <c r="W45" s="164" t="str">
        <f>IF(S14=O45,"OK","ERROR")</f>
        <v>OK</v>
      </c>
    </row>
    <row r="46" spans="2:23" ht="18.75" customHeight="1" thickBot="1">
      <c r="B46" s="493" t="s">
        <v>29</v>
      </c>
      <c r="C46" s="495"/>
      <c r="D46" s="495"/>
      <c r="E46" s="495"/>
      <c r="F46" s="495"/>
      <c r="G46" s="495"/>
      <c r="H46" s="495"/>
      <c r="I46" s="495"/>
      <c r="J46" s="495"/>
      <c r="K46" s="495"/>
      <c r="L46" s="495"/>
      <c r="M46" s="495"/>
      <c r="N46" s="495"/>
      <c r="O46" s="495"/>
      <c r="P46" s="495"/>
      <c r="Q46" s="530"/>
      <c r="R46" s="530"/>
      <c r="S46" s="530"/>
      <c r="T46" s="530"/>
      <c r="U46" s="530"/>
      <c r="V46" s="531"/>
    </row>
    <row r="47" spans="2:23" s="8" customFormat="1" ht="18.75" customHeight="1" thickBot="1">
      <c r="B47" s="532" t="s">
        <v>30</v>
      </c>
      <c r="C47" s="533"/>
      <c r="D47" s="533"/>
      <c r="E47" s="533"/>
      <c r="F47" s="533"/>
      <c r="G47" s="533"/>
      <c r="H47" s="533"/>
      <c r="I47" s="534" t="s">
        <v>31</v>
      </c>
      <c r="J47" s="535"/>
      <c r="K47" s="535"/>
      <c r="L47" s="535"/>
      <c r="M47" s="12" t="s">
        <v>32</v>
      </c>
      <c r="N47" s="532" t="s">
        <v>33</v>
      </c>
      <c r="O47" s="536"/>
      <c r="P47" s="532" t="s">
        <v>34</v>
      </c>
      <c r="Q47" s="536"/>
      <c r="R47" s="532" t="s">
        <v>35</v>
      </c>
      <c r="S47" s="533"/>
      <c r="T47" s="536"/>
      <c r="U47" s="533" t="s">
        <v>23</v>
      </c>
      <c r="V47" s="536"/>
    </row>
    <row r="48" spans="2:23" s="8" customFormat="1" ht="18.75" customHeight="1">
      <c r="B48" s="526"/>
      <c r="C48" s="527"/>
      <c r="D48" s="527"/>
      <c r="E48" s="527"/>
      <c r="F48" s="527"/>
      <c r="G48" s="527"/>
      <c r="H48" s="527"/>
      <c r="I48" s="528"/>
      <c r="J48" s="529"/>
      <c r="K48" s="529"/>
      <c r="L48" s="529"/>
      <c r="M48" s="328"/>
      <c r="N48" s="537"/>
      <c r="O48" s="538"/>
      <c r="P48" s="537"/>
      <c r="Q48" s="538"/>
      <c r="R48" s="548"/>
      <c r="S48" s="549"/>
      <c r="T48" s="550"/>
      <c r="U48" s="541"/>
      <c r="V48" s="542"/>
    </row>
    <row r="49" spans="2:22" s="8" customFormat="1" ht="18.75" customHeight="1">
      <c r="B49" s="526"/>
      <c r="C49" s="527"/>
      <c r="D49" s="527"/>
      <c r="E49" s="527"/>
      <c r="F49" s="527"/>
      <c r="G49" s="527"/>
      <c r="H49" s="527"/>
      <c r="I49" s="528"/>
      <c r="J49" s="529"/>
      <c r="K49" s="529"/>
      <c r="L49" s="529"/>
      <c r="M49" s="328"/>
      <c r="N49" s="539"/>
      <c r="O49" s="540"/>
      <c r="P49" s="539"/>
      <c r="Q49" s="540"/>
      <c r="R49" s="545"/>
      <c r="S49" s="546"/>
      <c r="T49" s="547"/>
      <c r="U49" s="543"/>
      <c r="V49" s="544"/>
    </row>
    <row r="50" spans="2:22" ht="18.75" customHeight="1" thickBot="1">
      <c r="B50" s="493"/>
      <c r="C50" s="495"/>
      <c r="D50" s="495"/>
      <c r="E50" s="495"/>
      <c r="F50" s="495"/>
      <c r="G50" s="495"/>
      <c r="H50" s="495"/>
      <c r="I50" s="496"/>
      <c r="J50" s="497"/>
      <c r="K50" s="497"/>
      <c r="L50" s="497"/>
      <c r="M50" s="11"/>
      <c r="N50" s="498"/>
      <c r="O50" s="499"/>
      <c r="P50" s="518"/>
      <c r="Q50" s="519"/>
      <c r="R50" s="523"/>
      <c r="S50" s="524"/>
      <c r="T50" s="525"/>
      <c r="U50" s="493"/>
      <c r="V50" s="494"/>
    </row>
    <row r="51" spans="2:22" ht="18.75" customHeight="1">
      <c r="B51" s="356" t="s">
        <v>4</v>
      </c>
      <c r="C51" s="356"/>
      <c r="D51" s="356"/>
      <c r="E51" s="356"/>
      <c r="F51" s="356" t="s">
        <v>6</v>
      </c>
      <c r="G51" s="357"/>
    </row>
    <row r="52" spans="2:22" ht="18.75" customHeight="1">
      <c r="B52" s="356" t="s">
        <v>5</v>
      </c>
      <c r="C52" s="356"/>
      <c r="D52" s="356"/>
      <c r="E52" s="356"/>
      <c r="F52" s="356" t="s">
        <v>39</v>
      </c>
      <c r="G52" s="357"/>
    </row>
    <row r="53" spans="2:22" ht="18.75" customHeight="1">
      <c r="B53" s="358" t="s">
        <v>43</v>
      </c>
      <c r="C53" s="358"/>
      <c r="D53" s="358"/>
      <c r="E53" s="358"/>
      <c r="F53" s="356" t="s">
        <v>257</v>
      </c>
      <c r="G53" s="357"/>
    </row>
  </sheetData>
  <mergeCells count="205">
    <mergeCell ref="B50:H50"/>
    <mergeCell ref="I50:L50"/>
    <mergeCell ref="N50:O50"/>
    <mergeCell ref="P50:Q50"/>
    <mergeCell ref="R50:T50"/>
    <mergeCell ref="U50:V50"/>
    <mergeCell ref="B49:H49"/>
    <mergeCell ref="I49:L49"/>
    <mergeCell ref="N49:O49"/>
    <mergeCell ref="P49:Q49"/>
    <mergeCell ref="R49:T49"/>
    <mergeCell ref="U49:V49"/>
    <mergeCell ref="B48:H48"/>
    <mergeCell ref="I48:L48"/>
    <mergeCell ref="N48:O48"/>
    <mergeCell ref="P48:Q48"/>
    <mergeCell ref="R48:T48"/>
    <mergeCell ref="U48:V48"/>
    <mergeCell ref="B47:H47"/>
    <mergeCell ref="I47:L47"/>
    <mergeCell ref="N47:O47"/>
    <mergeCell ref="P47:Q47"/>
    <mergeCell ref="R47:T47"/>
    <mergeCell ref="U47:V47"/>
    <mergeCell ref="B46:V46"/>
    <mergeCell ref="K42:L42"/>
    <mergeCell ref="M42:N42"/>
    <mergeCell ref="O42:P42"/>
    <mergeCell ref="B43:H43"/>
    <mergeCell ref="I43:J43"/>
    <mergeCell ref="K43:L43"/>
    <mergeCell ref="M43:N43"/>
    <mergeCell ref="O43:P43"/>
    <mergeCell ref="B44:H44"/>
    <mergeCell ref="I44:J44"/>
    <mergeCell ref="K44:L44"/>
    <mergeCell ref="M44:N44"/>
    <mergeCell ref="O44:P44"/>
    <mergeCell ref="B40:P40"/>
    <mergeCell ref="Q40:V40"/>
    <mergeCell ref="B41:H41"/>
    <mergeCell ref="I41:J41"/>
    <mergeCell ref="K41:L41"/>
    <mergeCell ref="M41:N41"/>
    <mergeCell ref="O41:P41"/>
    <mergeCell ref="Q41:V45"/>
    <mergeCell ref="B42:H42"/>
    <mergeCell ref="I42:J42"/>
    <mergeCell ref="B45:H45"/>
    <mergeCell ref="I45:J45"/>
    <mergeCell ref="K45:L45"/>
    <mergeCell ref="M45:N45"/>
    <mergeCell ref="O45:P45"/>
    <mergeCell ref="I38:J38"/>
    <mergeCell ref="K38:L38"/>
    <mergeCell ref="M38:N38"/>
    <mergeCell ref="O38:P38"/>
    <mergeCell ref="B39:H39"/>
    <mergeCell ref="I39:J39"/>
    <mergeCell ref="K39:L39"/>
    <mergeCell ref="M39:N39"/>
    <mergeCell ref="O39:P39"/>
    <mergeCell ref="O36:P36"/>
    <mergeCell ref="S36:T36"/>
    <mergeCell ref="I37:J37"/>
    <mergeCell ref="K37:L37"/>
    <mergeCell ref="M37:N37"/>
    <mergeCell ref="O37:P37"/>
    <mergeCell ref="I35:J35"/>
    <mergeCell ref="K35:L35"/>
    <mergeCell ref="M35:N35"/>
    <mergeCell ref="I36:J36"/>
    <mergeCell ref="K36:L36"/>
    <mergeCell ref="M36:N36"/>
    <mergeCell ref="I33:J33"/>
    <mergeCell ref="K33:L33"/>
    <mergeCell ref="M33:N33"/>
    <mergeCell ref="I34:J34"/>
    <mergeCell ref="K34:L34"/>
    <mergeCell ref="M34:N34"/>
    <mergeCell ref="I32:J32"/>
    <mergeCell ref="K32:L32"/>
    <mergeCell ref="M32:N32"/>
    <mergeCell ref="O32:P32"/>
    <mergeCell ref="S32:T32"/>
    <mergeCell ref="U32:V32"/>
    <mergeCell ref="I30:J30"/>
    <mergeCell ref="K30:L30"/>
    <mergeCell ref="M30:N30"/>
    <mergeCell ref="O30:P30"/>
    <mergeCell ref="S30:T30"/>
    <mergeCell ref="I31:J31"/>
    <mergeCell ref="K31:L31"/>
    <mergeCell ref="M31:N31"/>
    <mergeCell ref="S31:T31"/>
    <mergeCell ref="S28:T28"/>
    <mergeCell ref="U28:V28"/>
    <mergeCell ref="I29:J29"/>
    <mergeCell ref="K29:L29"/>
    <mergeCell ref="M29:N29"/>
    <mergeCell ref="O29:P29"/>
    <mergeCell ref="S29:T29"/>
    <mergeCell ref="I27:J27"/>
    <mergeCell ref="K27:L27"/>
    <mergeCell ref="M27:N27"/>
    <mergeCell ref="O27:P27"/>
    <mergeCell ref="S27:T27"/>
    <mergeCell ref="I28:J28"/>
    <mergeCell ref="K28:L28"/>
    <mergeCell ref="M28:N28"/>
    <mergeCell ref="O28:P28"/>
    <mergeCell ref="Q28:R28"/>
    <mergeCell ref="I25:J25"/>
    <mergeCell ref="K25:L25"/>
    <mergeCell ref="M25:N25"/>
    <mergeCell ref="O25:P25"/>
    <mergeCell ref="S25:T25"/>
    <mergeCell ref="I26:J26"/>
    <mergeCell ref="K26:L26"/>
    <mergeCell ref="M26:N26"/>
    <mergeCell ref="O26:P26"/>
    <mergeCell ref="S26:T26"/>
    <mergeCell ref="I24:J24"/>
    <mergeCell ref="K24:L24"/>
    <mergeCell ref="M24:N24"/>
    <mergeCell ref="O24:P24"/>
    <mergeCell ref="S24:T24"/>
    <mergeCell ref="U24:V24"/>
    <mergeCell ref="I23:J23"/>
    <mergeCell ref="K23:L23"/>
    <mergeCell ref="M23:N23"/>
    <mergeCell ref="O23:P23"/>
    <mergeCell ref="S23:T23"/>
    <mergeCell ref="U23:V23"/>
    <mergeCell ref="I22:J22"/>
    <mergeCell ref="K22:L22"/>
    <mergeCell ref="M22:N22"/>
    <mergeCell ref="O22:P22"/>
    <mergeCell ref="S22:T22"/>
    <mergeCell ref="I20:J20"/>
    <mergeCell ref="K20:L20"/>
    <mergeCell ref="M20:N20"/>
    <mergeCell ref="O20:P20"/>
    <mergeCell ref="S20:T20"/>
    <mergeCell ref="K8:N8"/>
    <mergeCell ref="O8:R8"/>
    <mergeCell ref="S8:V8"/>
    <mergeCell ref="G9:I9"/>
    <mergeCell ref="E21:H21"/>
    <mergeCell ref="I21:J21"/>
    <mergeCell ref="K21:L21"/>
    <mergeCell ref="M21:N21"/>
    <mergeCell ref="O21:P21"/>
    <mergeCell ref="I18:J18"/>
    <mergeCell ref="K18:L18"/>
    <mergeCell ref="M18:N18"/>
    <mergeCell ref="O18:P18"/>
    <mergeCell ref="I19:J19"/>
    <mergeCell ref="K19:L19"/>
    <mergeCell ref="M19:N19"/>
    <mergeCell ref="O19:P19"/>
    <mergeCell ref="S21:T21"/>
    <mergeCell ref="U21:V21"/>
    <mergeCell ref="S11:V11"/>
    <mergeCell ref="S13:T13"/>
    <mergeCell ref="U13:V13"/>
    <mergeCell ref="B15:V15"/>
    <mergeCell ref="B16:H17"/>
    <mergeCell ref="I16:P16"/>
    <mergeCell ref="Q16:T17"/>
    <mergeCell ref="U16:V17"/>
    <mergeCell ref="I17:J17"/>
    <mergeCell ref="K17:L17"/>
    <mergeCell ref="M17:N17"/>
    <mergeCell ref="O17:P17"/>
    <mergeCell ref="G11:J12"/>
    <mergeCell ref="K11:N12"/>
    <mergeCell ref="O11:R12"/>
    <mergeCell ref="G14:I14"/>
    <mergeCell ref="K14:M14"/>
    <mergeCell ref="O14:Q14"/>
    <mergeCell ref="K9:M9"/>
    <mergeCell ref="O9:Q9"/>
    <mergeCell ref="B2:N2"/>
    <mergeCell ref="B1:F1"/>
    <mergeCell ref="S1:V1"/>
    <mergeCell ref="B3:V3"/>
    <mergeCell ref="B4:V4"/>
    <mergeCell ref="B5:V5"/>
    <mergeCell ref="B6:F14"/>
    <mergeCell ref="G6:J6"/>
    <mergeCell ref="K6:N6"/>
    <mergeCell ref="O6:R6"/>
    <mergeCell ref="S6:V6"/>
    <mergeCell ref="S9:U9"/>
    <mergeCell ref="G10:J10"/>
    <mergeCell ref="K10:N10"/>
    <mergeCell ref="O10:R10"/>
    <mergeCell ref="S10:V10"/>
    <mergeCell ref="G7:J7"/>
    <mergeCell ref="K7:N7"/>
    <mergeCell ref="O7:R7"/>
    <mergeCell ref="S7:V7"/>
    <mergeCell ref="G8:J8"/>
    <mergeCell ref="S14:U14"/>
  </mergeCells>
  <phoneticPr fontId="3"/>
  <conditionalFormatting sqref="S1:V1">
    <cfRule type="containsBlanks" dxfId="11" priority="4">
      <formula>LEN(TRIM(S1))=0</formula>
    </cfRule>
  </conditionalFormatting>
  <conditionalFormatting sqref="S1">
    <cfRule type="containsBlanks" dxfId="10" priority="5">
      <formula>LEN(TRIM(S1))=0</formula>
    </cfRule>
  </conditionalFormatting>
  <conditionalFormatting sqref="G9:I9 K9:M9 O9:Q9 S9:U9 S14:U14 O14:Q14 K14:M14 G14:I14">
    <cfRule type="containsBlanks" dxfId="9" priority="2">
      <formula>LEN(TRIM(G9))=0</formula>
    </cfRule>
  </conditionalFormatting>
  <conditionalFormatting sqref="I42:P43">
    <cfRule type="containsBlanks" dxfId="8" priority="1">
      <formula>LEN(TRIM(I42))=0</formula>
    </cfRule>
  </conditionalFormatting>
  <dataValidations disablePrompts="1" count="1">
    <dataValidation type="list" allowBlank="1" showInputMessage="1" showErrorMessage="1" sqref="S1:V1" xr:uid="{00000000-0002-0000-0100-000000000000}">
      <formula1>$W$1:$W$3</formula1>
    </dataValidation>
  </dataValidations>
  <printOptions horizontalCentered="1"/>
  <pageMargins left="0.54" right="0.41" top="0.78740157480314965" bottom="0.78740157480314965" header="0.51181102362204722" footer="0.51181102362204722"/>
  <pageSetup paperSize="9" scale="58"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4FBE-604A-4237-9508-61DBA4F60B47}">
  <sheetPr codeName="Sheet3">
    <tabColor theme="4" tint="-0.249977111117893"/>
    <pageSetUpPr fitToPage="1"/>
  </sheetPr>
  <dimension ref="B1:AC53"/>
  <sheetViews>
    <sheetView showGridLines="0" view="pageBreakPreview" topLeftCell="A25" zoomScale="80" zoomScaleNormal="80" zoomScaleSheetLayoutView="80" workbookViewId="0">
      <selection activeCell="K44" sqref="K44:L44"/>
    </sheetView>
  </sheetViews>
  <sheetFormatPr defaultColWidth="6.875" defaultRowHeight="18.75" customHeight="1"/>
  <cols>
    <col min="1" max="1" width="2.125" style="393" customWidth="1"/>
    <col min="2" max="2" width="1" style="392" customWidth="1"/>
    <col min="3" max="5" width="2.25" style="392" customWidth="1"/>
    <col min="6" max="6" width="5.875" style="392" customWidth="1"/>
    <col min="7" max="17" width="6.5" style="392" customWidth="1"/>
    <col min="18" max="18" width="7.125" style="392" customWidth="1"/>
    <col min="19" max="22" width="6.5" style="392" customWidth="1"/>
    <col min="23" max="23" width="21.875" style="393" customWidth="1"/>
    <col min="24" max="16384" width="6.875" style="393"/>
  </cols>
  <sheetData>
    <row r="1" spans="2:23" ht="18.75" customHeight="1">
      <c r="B1" s="859"/>
      <c r="C1" s="859"/>
      <c r="D1" s="859"/>
      <c r="E1" s="859"/>
      <c r="F1" s="859"/>
      <c r="S1" s="860" t="s">
        <v>191</v>
      </c>
      <c r="T1" s="860"/>
      <c r="U1" s="860"/>
      <c r="V1" s="860"/>
      <c r="W1" s="393" t="s">
        <v>191</v>
      </c>
    </row>
    <row r="2" spans="2:23" ht="18.75" customHeight="1">
      <c r="B2" s="882" t="s">
        <v>329</v>
      </c>
      <c r="C2" s="882"/>
      <c r="D2" s="882"/>
      <c r="E2" s="882"/>
      <c r="F2" s="882"/>
      <c r="G2" s="882"/>
      <c r="H2" s="882"/>
      <c r="I2" s="882"/>
      <c r="J2" s="882"/>
      <c r="K2" s="882"/>
      <c r="L2" s="882"/>
      <c r="M2" s="882"/>
      <c r="N2" s="459"/>
      <c r="O2" s="459"/>
      <c r="P2" s="459"/>
      <c r="Q2" s="459"/>
      <c r="R2" s="459"/>
      <c r="S2"/>
      <c r="T2"/>
      <c r="U2"/>
      <c r="V2"/>
    </row>
    <row r="3" spans="2:23" ht="18.75" customHeight="1">
      <c r="B3" s="861" t="s">
        <v>190</v>
      </c>
      <c r="C3" s="861"/>
      <c r="D3" s="861"/>
      <c r="E3" s="861"/>
      <c r="F3" s="861"/>
      <c r="G3" s="861"/>
      <c r="H3" s="861"/>
      <c r="I3" s="861"/>
      <c r="J3" s="861"/>
      <c r="K3" s="861"/>
      <c r="L3" s="861"/>
      <c r="M3" s="861"/>
      <c r="N3" s="861"/>
      <c r="O3" s="861"/>
      <c r="P3" s="861"/>
      <c r="Q3" s="861"/>
      <c r="R3" s="861"/>
      <c r="S3" s="861"/>
      <c r="T3" s="861"/>
      <c r="U3" s="861"/>
      <c r="V3" s="861"/>
      <c r="W3" s="393" t="s">
        <v>192</v>
      </c>
    </row>
    <row r="4" spans="2:23" ht="24" customHeight="1">
      <c r="B4" s="862" t="s">
        <v>193</v>
      </c>
      <c r="C4" s="862"/>
      <c r="D4" s="862"/>
      <c r="E4" s="862"/>
      <c r="F4" s="862"/>
      <c r="G4" s="862"/>
      <c r="H4" s="862"/>
      <c r="I4" s="862"/>
      <c r="J4" s="862"/>
      <c r="K4" s="862"/>
      <c r="L4" s="862"/>
      <c r="M4" s="862"/>
      <c r="N4" s="862"/>
      <c r="O4" s="862"/>
      <c r="P4" s="862"/>
      <c r="Q4" s="862"/>
      <c r="R4" s="862"/>
      <c r="S4" s="862"/>
      <c r="T4" s="862"/>
      <c r="U4" s="862"/>
      <c r="V4" s="862"/>
    </row>
    <row r="5" spans="2:23" ht="14.25" customHeight="1" thickBot="1">
      <c r="B5" s="863"/>
      <c r="C5" s="863"/>
      <c r="D5" s="863"/>
      <c r="E5" s="863"/>
      <c r="F5" s="863"/>
      <c r="G5" s="863"/>
      <c r="H5" s="863"/>
      <c r="I5" s="863"/>
      <c r="J5" s="863"/>
      <c r="K5" s="863"/>
      <c r="L5" s="863"/>
      <c r="M5" s="863"/>
      <c r="N5" s="863"/>
      <c r="O5" s="863"/>
      <c r="P5" s="863"/>
      <c r="Q5" s="863"/>
      <c r="R5" s="863"/>
      <c r="S5" s="863"/>
      <c r="T5" s="863"/>
      <c r="U5" s="863"/>
      <c r="V5" s="863"/>
    </row>
    <row r="6" spans="2:23" ht="18.75" customHeight="1">
      <c r="B6" s="825" t="s">
        <v>7</v>
      </c>
      <c r="C6" s="826"/>
      <c r="D6" s="826"/>
      <c r="E6" s="826"/>
      <c r="F6" s="864"/>
      <c r="G6" s="848" t="s">
        <v>8</v>
      </c>
      <c r="H6" s="854"/>
      <c r="I6" s="854"/>
      <c r="J6" s="855"/>
      <c r="K6" s="849" t="s">
        <v>258</v>
      </c>
      <c r="L6" s="849"/>
      <c r="M6" s="849"/>
      <c r="N6" s="849"/>
      <c r="O6" s="848" t="s">
        <v>9</v>
      </c>
      <c r="P6" s="852"/>
      <c r="Q6" s="852"/>
      <c r="R6" s="853"/>
      <c r="S6" s="849" t="s">
        <v>259</v>
      </c>
      <c r="T6" s="854"/>
      <c r="U6" s="854"/>
      <c r="V6" s="855"/>
    </row>
    <row r="7" spans="2:23" ht="18.75" customHeight="1">
      <c r="B7" s="865"/>
      <c r="C7" s="866"/>
      <c r="D7" s="866"/>
      <c r="E7" s="866"/>
      <c r="F7" s="867"/>
      <c r="G7" s="832"/>
      <c r="H7" s="833"/>
      <c r="I7" s="833"/>
      <c r="J7" s="834"/>
      <c r="K7" s="835" t="s">
        <v>10</v>
      </c>
      <c r="L7" s="836"/>
      <c r="M7" s="837"/>
      <c r="N7" s="838"/>
      <c r="O7" s="835" t="s">
        <v>11</v>
      </c>
      <c r="P7" s="839"/>
      <c r="Q7" s="839"/>
      <c r="R7" s="840"/>
      <c r="S7" s="835" t="s">
        <v>2</v>
      </c>
      <c r="T7" s="837"/>
      <c r="U7" s="837"/>
      <c r="V7" s="838"/>
    </row>
    <row r="8" spans="2:23" ht="18.75" customHeight="1" thickBot="1">
      <c r="B8" s="865"/>
      <c r="C8" s="866"/>
      <c r="D8" s="866"/>
      <c r="E8" s="866"/>
      <c r="F8" s="867"/>
      <c r="G8" s="832"/>
      <c r="H8" s="833"/>
      <c r="I8" s="833"/>
      <c r="J8" s="834"/>
      <c r="K8" s="841"/>
      <c r="L8" s="841"/>
      <c r="M8" s="841"/>
      <c r="N8" s="841"/>
      <c r="O8" s="842"/>
      <c r="P8" s="841"/>
      <c r="Q8" s="841"/>
      <c r="R8" s="843"/>
      <c r="S8" s="844"/>
      <c r="T8" s="833"/>
      <c r="U8" s="833"/>
      <c r="V8" s="834"/>
    </row>
    <row r="9" spans="2:23" ht="18.75" customHeight="1" thickBot="1">
      <c r="B9" s="865"/>
      <c r="C9" s="866"/>
      <c r="D9" s="866"/>
      <c r="E9" s="866"/>
      <c r="F9" s="867"/>
      <c r="G9" s="845">
        <v>300000000</v>
      </c>
      <c r="H9" s="846"/>
      <c r="I9" s="846"/>
      <c r="J9" s="394" t="s">
        <v>3</v>
      </c>
      <c r="K9" s="845">
        <v>0</v>
      </c>
      <c r="L9" s="846"/>
      <c r="M9" s="846"/>
      <c r="N9" s="395" t="s">
        <v>3</v>
      </c>
      <c r="O9" s="845">
        <f>G9-K9</f>
        <v>300000000</v>
      </c>
      <c r="P9" s="847"/>
      <c r="Q9" s="847"/>
      <c r="R9" s="394" t="s">
        <v>3</v>
      </c>
      <c r="S9" s="845">
        <f>O39</f>
        <v>125021400</v>
      </c>
      <c r="T9" s="847"/>
      <c r="U9" s="847"/>
      <c r="V9" s="394" t="s">
        <v>3</v>
      </c>
    </row>
    <row r="10" spans="2:23" ht="18.75" customHeight="1">
      <c r="B10" s="865"/>
      <c r="C10" s="866"/>
      <c r="D10" s="866"/>
      <c r="E10" s="866"/>
      <c r="F10" s="866"/>
      <c r="G10" s="848" t="s">
        <v>12</v>
      </c>
      <c r="H10" s="849"/>
      <c r="I10" s="849"/>
      <c r="J10" s="849"/>
      <c r="K10" s="850" t="s">
        <v>13</v>
      </c>
      <c r="L10" s="849"/>
      <c r="M10" s="849"/>
      <c r="N10" s="851"/>
      <c r="O10" s="848" t="s">
        <v>40</v>
      </c>
      <c r="P10" s="852"/>
      <c r="Q10" s="852"/>
      <c r="R10" s="853"/>
      <c r="S10" s="850" t="s">
        <v>260</v>
      </c>
      <c r="T10" s="854"/>
      <c r="U10" s="854"/>
      <c r="V10" s="855"/>
    </row>
    <row r="11" spans="2:23" ht="18.75" customHeight="1">
      <c r="B11" s="865"/>
      <c r="C11" s="866"/>
      <c r="D11" s="866"/>
      <c r="E11" s="866"/>
      <c r="F11" s="866"/>
      <c r="G11" s="871"/>
      <c r="H11" s="872"/>
      <c r="I11" s="872"/>
      <c r="J11" s="872"/>
      <c r="K11" s="873" t="s">
        <v>14</v>
      </c>
      <c r="L11" s="872"/>
      <c r="M11" s="872"/>
      <c r="N11" s="874"/>
      <c r="O11" s="873" t="s">
        <v>15</v>
      </c>
      <c r="P11" s="872"/>
      <c r="Q11" s="872"/>
      <c r="R11" s="874"/>
      <c r="S11" s="875" t="s">
        <v>288</v>
      </c>
      <c r="T11" s="876"/>
      <c r="U11" s="876"/>
      <c r="V11" s="877"/>
    </row>
    <row r="12" spans="2:23" ht="18.75" customHeight="1">
      <c r="B12" s="865"/>
      <c r="C12" s="866"/>
      <c r="D12" s="866"/>
      <c r="E12" s="866"/>
      <c r="F12" s="866"/>
      <c r="G12" s="873"/>
      <c r="H12" s="872"/>
      <c r="I12" s="872"/>
      <c r="J12" s="872"/>
      <c r="K12" s="873"/>
      <c r="L12" s="872"/>
      <c r="M12" s="872"/>
      <c r="N12" s="874"/>
      <c r="O12" s="873"/>
      <c r="P12" s="872"/>
      <c r="Q12" s="872"/>
      <c r="R12" s="874"/>
      <c r="S12" s="396" t="s">
        <v>38</v>
      </c>
      <c r="T12" s="397"/>
      <c r="U12" s="397"/>
      <c r="V12" s="398"/>
    </row>
    <row r="13" spans="2:23" ht="18.75" customHeight="1" thickBot="1">
      <c r="B13" s="865"/>
      <c r="C13" s="866"/>
      <c r="D13" s="866"/>
      <c r="E13" s="866"/>
      <c r="F13" s="866"/>
      <c r="G13" s="399"/>
      <c r="H13" s="400"/>
      <c r="I13" s="400"/>
      <c r="J13" s="400"/>
      <c r="K13" s="399"/>
      <c r="L13" s="400"/>
      <c r="M13" s="400"/>
      <c r="N13" s="401"/>
      <c r="O13" s="399"/>
      <c r="P13" s="400"/>
      <c r="Q13" s="400"/>
      <c r="R13" s="401"/>
      <c r="S13" s="878" t="s">
        <v>289</v>
      </c>
      <c r="T13" s="879"/>
      <c r="U13" s="880">
        <v>0.1</v>
      </c>
      <c r="V13" s="881"/>
    </row>
    <row r="14" spans="2:23" ht="18.75" customHeight="1" thickBot="1">
      <c r="B14" s="868"/>
      <c r="C14" s="869"/>
      <c r="D14" s="869"/>
      <c r="E14" s="869"/>
      <c r="F14" s="870"/>
      <c r="G14" s="856"/>
      <c r="H14" s="857"/>
      <c r="I14" s="857"/>
      <c r="J14" s="402" t="s">
        <v>3</v>
      </c>
      <c r="K14" s="856">
        <f>MIN(S9,G14)</f>
        <v>125021400</v>
      </c>
      <c r="L14" s="857"/>
      <c r="M14" s="857"/>
      <c r="N14" s="403" t="s">
        <v>3</v>
      </c>
      <c r="O14" s="856">
        <f>MIN(O9,K14)</f>
        <v>125021400</v>
      </c>
      <c r="P14" s="857"/>
      <c r="Q14" s="857"/>
      <c r="R14" s="402" t="s">
        <v>3</v>
      </c>
      <c r="S14" s="856">
        <f>ROUNDDOWN(O14*U13,-3)</f>
        <v>12502000</v>
      </c>
      <c r="T14" s="857"/>
      <c r="U14" s="857"/>
      <c r="V14" s="402" t="s">
        <v>3</v>
      </c>
    </row>
    <row r="15" spans="2:23" ht="24" customHeight="1" thickBot="1">
      <c r="B15" s="822" t="s">
        <v>16</v>
      </c>
      <c r="C15" s="714"/>
      <c r="D15" s="714"/>
      <c r="E15" s="714"/>
      <c r="F15" s="714"/>
      <c r="G15" s="714"/>
      <c r="H15" s="714"/>
      <c r="I15" s="714"/>
      <c r="J15" s="714"/>
      <c r="K15" s="714"/>
      <c r="L15" s="714"/>
      <c r="M15" s="714"/>
      <c r="N15" s="714"/>
      <c r="O15" s="714"/>
      <c r="P15" s="714"/>
      <c r="Q15" s="823"/>
      <c r="R15" s="823"/>
      <c r="S15" s="823"/>
      <c r="T15" s="823"/>
      <c r="U15" s="823"/>
      <c r="V15" s="824"/>
    </row>
    <row r="16" spans="2:23" ht="18.75" customHeight="1">
      <c r="B16" s="825" t="s">
        <v>17</v>
      </c>
      <c r="C16" s="826"/>
      <c r="D16" s="826"/>
      <c r="E16" s="826"/>
      <c r="F16" s="827"/>
      <c r="G16" s="827"/>
      <c r="H16" s="807"/>
      <c r="I16" s="829" t="s">
        <v>18</v>
      </c>
      <c r="J16" s="830"/>
      <c r="K16" s="830"/>
      <c r="L16" s="830"/>
      <c r="M16" s="830"/>
      <c r="N16" s="830"/>
      <c r="O16" s="830"/>
      <c r="P16" s="831"/>
      <c r="Q16" s="858" t="s">
        <v>1</v>
      </c>
      <c r="R16" s="827"/>
      <c r="S16" s="827"/>
      <c r="T16" s="827"/>
      <c r="U16" s="806" t="s">
        <v>23</v>
      </c>
      <c r="V16" s="807"/>
    </row>
    <row r="17" spans="2:29" ht="18.75" customHeight="1" thickBot="1">
      <c r="B17" s="810"/>
      <c r="C17" s="828"/>
      <c r="D17" s="828"/>
      <c r="E17" s="828"/>
      <c r="F17" s="828"/>
      <c r="G17" s="828"/>
      <c r="H17" s="809"/>
      <c r="I17" s="810" t="s">
        <v>19</v>
      </c>
      <c r="J17" s="811"/>
      <c r="K17" s="814" t="s">
        <v>20</v>
      </c>
      <c r="L17" s="815"/>
      <c r="M17" s="814" t="s">
        <v>21</v>
      </c>
      <c r="N17" s="815"/>
      <c r="O17" s="816" t="s">
        <v>0</v>
      </c>
      <c r="P17" s="817"/>
      <c r="Q17" s="810"/>
      <c r="R17" s="828"/>
      <c r="S17" s="828"/>
      <c r="T17" s="828"/>
      <c r="U17" s="808"/>
      <c r="V17" s="809"/>
    </row>
    <row r="18" spans="2:29" ht="12" customHeight="1">
      <c r="B18" s="404" t="s">
        <v>46</v>
      </c>
      <c r="C18" s="405"/>
      <c r="D18" s="405"/>
      <c r="E18" s="406"/>
      <c r="F18" s="405"/>
      <c r="G18" s="405"/>
      <c r="H18" s="407"/>
      <c r="I18" s="818"/>
      <c r="J18" s="819"/>
      <c r="K18" s="820"/>
      <c r="L18" s="819"/>
      <c r="M18" s="820"/>
      <c r="N18" s="819"/>
      <c r="O18" s="820"/>
      <c r="P18" s="821"/>
      <c r="Q18" s="408"/>
      <c r="R18" s="409"/>
      <c r="S18" s="410"/>
      <c r="T18" s="410"/>
      <c r="U18" s="411"/>
      <c r="V18" s="412"/>
    </row>
    <row r="19" spans="2:29" ht="18.75" customHeight="1">
      <c r="B19" s="413" t="s">
        <v>46</v>
      </c>
      <c r="C19" s="414" t="s">
        <v>317</v>
      </c>
      <c r="D19" s="414"/>
      <c r="E19" s="415"/>
      <c r="F19" s="414"/>
      <c r="G19" s="414"/>
      <c r="H19" s="416"/>
      <c r="I19" s="802"/>
      <c r="J19" s="795"/>
      <c r="K19" s="793"/>
      <c r="L19" s="795"/>
      <c r="M19" s="803"/>
      <c r="N19" s="795"/>
      <c r="O19" s="793">
        <f>SUM(I20:N24)</f>
        <v>125021400</v>
      </c>
      <c r="P19" s="796"/>
      <c r="Q19" s="417"/>
      <c r="R19" s="418"/>
      <c r="S19" s="419"/>
      <c r="T19" s="419"/>
      <c r="U19" s="420"/>
      <c r="V19" s="421"/>
    </row>
    <row r="20" spans="2:29" ht="18.75" customHeight="1">
      <c r="B20" s="413"/>
      <c r="C20" s="422"/>
      <c r="D20" s="422" t="s">
        <v>318</v>
      </c>
      <c r="E20" s="423"/>
      <c r="F20" s="422"/>
      <c r="G20" s="422"/>
      <c r="H20" s="424"/>
      <c r="I20" s="798"/>
      <c r="J20" s="799"/>
      <c r="K20" s="787"/>
      <c r="L20" s="799"/>
      <c r="M20" s="787"/>
      <c r="N20" s="799"/>
      <c r="O20" s="787"/>
      <c r="P20" s="788"/>
      <c r="Q20" s="417"/>
      <c r="R20" s="418"/>
      <c r="S20" s="813"/>
      <c r="T20" s="813"/>
      <c r="U20" s="420"/>
      <c r="V20" s="425"/>
    </row>
    <row r="21" spans="2:29" ht="18.75" customHeight="1">
      <c r="B21" s="426" t="s">
        <v>49</v>
      </c>
      <c r="C21" s="422"/>
      <c r="D21" s="423"/>
      <c r="E21" s="749"/>
      <c r="F21" s="749"/>
      <c r="G21" s="749"/>
      <c r="H21" s="750"/>
      <c r="I21" s="798">
        <v>30000000</v>
      </c>
      <c r="J21" s="797"/>
      <c r="K21" s="787">
        <v>30000000</v>
      </c>
      <c r="L21" s="799"/>
      <c r="M21" s="787">
        <v>40000000</v>
      </c>
      <c r="N21" s="799"/>
      <c r="O21" s="787"/>
      <c r="P21" s="788"/>
      <c r="Q21" s="417" t="s">
        <v>319</v>
      </c>
      <c r="R21" s="418"/>
      <c r="S21" s="789">
        <f>SUM(I21:N21)</f>
        <v>100000000</v>
      </c>
      <c r="T21" s="789"/>
      <c r="U21" s="804" t="s">
        <v>198</v>
      </c>
      <c r="V21" s="805"/>
    </row>
    <row r="22" spans="2:29" ht="18.75" customHeight="1">
      <c r="B22" s="413"/>
      <c r="C22" s="422"/>
      <c r="D22" s="422" t="s">
        <v>320</v>
      </c>
      <c r="E22" s="423"/>
      <c r="F22" s="422"/>
      <c r="G22" s="422"/>
      <c r="H22" s="424"/>
      <c r="I22" s="798"/>
      <c r="J22" s="799"/>
      <c r="K22" s="787"/>
      <c r="L22" s="799"/>
      <c r="M22" s="787"/>
      <c r="N22" s="799"/>
      <c r="O22" s="787"/>
      <c r="P22" s="788"/>
      <c r="Q22" s="417"/>
      <c r="R22" s="427" t="s">
        <v>321</v>
      </c>
      <c r="S22" s="812">
        <f>ROUND(S21/T38,0)</f>
        <v>869565</v>
      </c>
      <c r="T22" s="812"/>
      <c r="U22" s="420"/>
      <c r="V22" s="425"/>
    </row>
    <row r="23" spans="2:29" ht="18.75" customHeight="1">
      <c r="B23" s="413"/>
      <c r="C23" s="422"/>
      <c r="D23" s="422"/>
      <c r="E23" s="423"/>
      <c r="F23" s="422"/>
      <c r="G23" s="422"/>
      <c r="H23" s="424"/>
      <c r="I23" s="785">
        <v>7506420</v>
      </c>
      <c r="J23" s="786"/>
      <c r="K23" s="799">
        <v>7506420</v>
      </c>
      <c r="L23" s="786"/>
      <c r="M23" s="787">
        <v>10008560</v>
      </c>
      <c r="N23" s="799"/>
      <c r="O23" s="787"/>
      <c r="P23" s="788"/>
      <c r="Q23" s="417"/>
      <c r="R23" s="418"/>
      <c r="S23" s="789">
        <f>SUM(I23:N23)</f>
        <v>25021400</v>
      </c>
      <c r="T23" s="789"/>
      <c r="U23" s="804" t="s">
        <v>328</v>
      </c>
      <c r="V23" s="805"/>
    </row>
    <row r="24" spans="2:29" ht="18.75" customHeight="1">
      <c r="B24" s="413"/>
      <c r="C24" s="422"/>
      <c r="D24" s="422"/>
      <c r="E24" s="423"/>
      <c r="F24" s="422"/>
      <c r="G24" s="422"/>
      <c r="H24" s="424"/>
      <c r="I24" s="785"/>
      <c r="J24" s="786"/>
      <c r="K24" s="797"/>
      <c r="L24" s="799"/>
      <c r="M24" s="787"/>
      <c r="N24" s="799"/>
      <c r="O24" s="787"/>
      <c r="P24" s="788"/>
      <c r="Q24" s="417"/>
      <c r="R24" s="418"/>
      <c r="S24" s="789"/>
      <c r="T24" s="789"/>
      <c r="U24" s="790"/>
      <c r="V24" s="791"/>
    </row>
    <row r="25" spans="2:29" ht="18.75" customHeight="1">
      <c r="B25" s="413"/>
      <c r="C25" s="422"/>
      <c r="D25" s="422"/>
      <c r="E25" s="423"/>
      <c r="F25" s="422"/>
      <c r="G25" s="422"/>
      <c r="H25" s="424"/>
      <c r="I25" s="785"/>
      <c r="J25" s="786"/>
      <c r="K25" s="786"/>
      <c r="L25" s="786"/>
      <c r="M25" s="786"/>
      <c r="N25" s="786"/>
      <c r="O25" s="787"/>
      <c r="P25" s="788"/>
      <c r="Q25" s="417"/>
      <c r="R25" s="418"/>
      <c r="S25" s="797"/>
      <c r="T25" s="797"/>
      <c r="U25" s="420"/>
      <c r="V25" s="425"/>
      <c r="W25" s="393" t="s">
        <v>322</v>
      </c>
      <c r="AC25" s="393" t="s">
        <v>323</v>
      </c>
    </row>
    <row r="26" spans="2:29" ht="18.75" customHeight="1">
      <c r="B26" s="413"/>
      <c r="C26" s="414"/>
      <c r="D26" s="414"/>
      <c r="E26" s="415"/>
      <c r="F26" s="414"/>
      <c r="G26" s="414"/>
      <c r="H26" s="416"/>
      <c r="I26" s="802"/>
      <c r="J26" s="803"/>
      <c r="K26" s="793"/>
      <c r="L26" s="795"/>
      <c r="M26" s="803"/>
      <c r="N26" s="795"/>
      <c r="O26" s="793"/>
      <c r="P26" s="796"/>
      <c r="Q26" s="417"/>
      <c r="R26" s="418"/>
      <c r="S26" s="797"/>
      <c r="T26" s="797"/>
      <c r="U26" s="420"/>
      <c r="V26" s="425"/>
      <c r="W26" s="393" t="s">
        <v>324</v>
      </c>
      <c r="AC26" s="393" t="s">
        <v>325</v>
      </c>
    </row>
    <row r="27" spans="2:29" ht="18.75" customHeight="1">
      <c r="B27" s="413"/>
      <c r="C27" s="422"/>
      <c r="D27" s="422"/>
      <c r="E27" s="423"/>
      <c r="F27" s="422"/>
      <c r="G27" s="422"/>
      <c r="H27" s="424"/>
      <c r="I27" s="798"/>
      <c r="J27" s="797"/>
      <c r="K27" s="787"/>
      <c r="L27" s="799"/>
      <c r="M27" s="797"/>
      <c r="N27" s="799"/>
      <c r="O27" s="787"/>
      <c r="P27" s="788"/>
      <c r="Q27" s="417"/>
      <c r="R27" s="418"/>
      <c r="S27" s="789"/>
      <c r="T27" s="789"/>
      <c r="U27" s="420"/>
      <c r="V27" s="425"/>
      <c r="AC27" s="393" t="s">
        <v>326</v>
      </c>
    </row>
    <row r="28" spans="2:29" ht="18.75" customHeight="1">
      <c r="B28" s="413"/>
      <c r="C28" s="422"/>
      <c r="D28" s="422"/>
      <c r="E28" s="423"/>
      <c r="F28" s="422"/>
      <c r="G28" s="422"/>
      <c r="H28" s="424"/>
      <c r="I28" s="798"/>
      <c r="J28" s="797"/>
      <c r="K28" s="786"/>
      <c r="L28" s="786"/>
      <c r="M28" s="797"/>
      <c r="N28" s="799"/>
      <c r="O28" s="787"/>
      <c r="P28" s="788"/>
      <c r="Q28" s="800"/>
      <c r="R28" s="801"/>
      <c r="S28" s="797"/>
      <c r="T28" s="797"/>
      <c r="U28" s="790"/>
      <c r="V28" s="791"/>
      <c r="AC28" s="393" t="s">
        <v>327</v>
      </c>
    </row>
    <row r="29" spans="2:29" ht="18.75" customHeight="1">
      <c r="B29" s="413"/>
      <c r="C29" s="422"/>
      <c r="D29" s="422"/>
      <c r="E29" s="423"/>
      <c r="F29" s="422"/>
      <c r="G29" s="422"/>
      <c r="H29" s="424"/>
      <c r="I29" s="798"/>
      <c r="J29" s="797"/>
      <c r="K29" s="786"/>
      <c r="L29" s="786"/>
      <c r="M29" s="799"/>
      <c r="N29" s="786"/>
      <c r="O29" s="787"/>
      <c r="P29" s="788"/>
      <c r="Q29" s="423"/>
      <c r="R29" s="418"/>
      <c r="S29" s="797"/>
      <c r="T29" s="797"/>
      <c r="U29" s="420"/>
      <c r="V29" s="425"/>
    </row>
    <row r="30" spans="2:29" ht="18.75" customHeight="1">
      <c r="B30" s="413"/>
      <c r="C30" s="414"/>
      <c r="D30" s="414"/>
      <c r="E30" s="415"/>
      <c r="F30" s="414"/>
      <c r="G30" s="414"/>
      <c r="H30" s="416"/>
      <c r="I30" s="792"/>
      <c r="J30" s="793"/>
      <c r="K30" s="794"/>
      <c r="L30" s="794"/>
      <c r="M30" s="795"/>
      <c r="N30" s="794"/>
      <c r="O30" s="793"/>
      <c r="P30" s="796"/>
      <c r="Q30" s="426"/>
      <c r="R30" s="418"/>
      <c r="S30" s="789"/>
      <c r="T30" s="789"/>
      <c r="U30" s="420"/>
      <c r="V30" s="425"/>
    </row>
    <row r="31" spans="2:29" ht="18.75" customHeight="1">
      <c r="B31" s="413"/>
      <c r="C31" s="422"/>
      <c r="D31" s="422"/>
      <c r="E31" s="423"/>
      <c r="F31" s="422"/>
      <c r="G31" s="422"/>
      <c r="H31" s="424"/>
      <c r="I31" s="785"/>
      <c r="J31" s="786"/>
      <c r="K31" s="786"/>
      <c r="L31" s="786"/>
      <c r="M31" s="786"/>
      <c r="N31" s="786"/>
      <c r="O31" s="423"/>
      <c r="P31" s="423"/>
      <c r="Q31" s="417"/>
      <c r="R31" s="418"/>
      <c r="S31" s="797"/>
      <c r="T31" s="797"/>
      <c r="U31" s="420"/>
      <c r="V31" s="425"/>
    </row>
    <row r="32" spans="2:29" ht="18.75" customHeight="1">
      <c r="B32" s="413"/>
      <c r="C32" s="422"/>
      <c r="D32" s="422"/>
      <c r="E32" s="423"/>
      <c r="F32" s="422"/>
      <c r="G32" s="422"/>
      <c r="H32" s="424"/>
      <c r="I32" s="785"/>
      <c r="J32" s="786"/>
      <c r="K32" s="786"/>
      <c r="L32" s="786"/>
      <c r="M32" s="786"/>
      <c r="N32" s="786"/>
      <c r="O32" s="787"/>
      <c r="P32" s="788"/>
      <c r="Q32" s="417"/>
      <c r="R32" s="418"/>
      <c r="S32" s="789"/>
      <c r="T32" s="789"/>
      <c r="U32" s="790"/>
      <c r="V32" s="791"/>
    </row>
    <row r="33" spans="2:23" ht="18.75" customHeight="1">
      <c r="B33" s="428"/>
      <c r="C33" s="429"/>
      <c r="D33" s="429"/>
      <c r="E33" s="430"/>
      <c r="F33" s="429"/>
      <c r="G33" s="429"/>
      <c r="H33" s="431"/>
      <c r="I33" s="783"/>
      <c r="J33" s="784"/>
      <c r="K33" s="784"/>
      <c r="L33" s="784"/>
      <c r="M33" s="784"/>
      <c r="N33" s="784"/>
      <c r="O33" s="432"/>
      <c r="P33" s="433"/>
      <c r="Q33" s="434"/>
      <c r="R33" s="435"/>
      <c r="S33" s="436"/>
      <c r="T33" s="436"/>
      <c r="U33" s="437"/>
      <c r="V33" s="438"/>
    </row>
    <row r="34" spans="2:23" ht="18.75" customHeight="1">
      <c r="B34" s="428"/>
      <c r="C34" s="429"/>
      <c r="D34" s="429"/>
      <c r="E34" s="430"/>
      <c r="F34" s="429"/>
      <c r="G34" s="429"/>
      <c r="H34" s="431"/>
      <c r="I34" s="783"/>
      <c r="J34" s="784"/>
      <c r="K34" s="784"/>
      <c r="L34" s="784"/>
      <c r="M34" s="784"/>
      <c r="N34" s="784"/>
      <c r="O34" s="432"/>
      <c r="P34" s="433"/>
      <c r="Q34" s="434"/>
      <c r="R34" s="435"/>
      <c r="S34" s="436"/>
      <c r="T34" s="436"/>
      <c r="U34" s="437"/>
      <c r="V34" s="438"/>
    </row>
    <row r="35" spans="2:23" ht="18.75" customHeight="1">
      <c r="B35" s="428"/>
      <c r="C35" s="429"/>
      <c r="D35" s="429"/>
      <c r="E35" s="430"/>
      <c r="F35" s="429"/>
      <c r="G35" s="429"/>
      <c r="H35" s="431"/>
      <c r="I35" s="783"/>
      <c r="J35" s="784"/>
      <c r="K35" s="784"/>
      <c r="L35" s="784"/>
      <c r="M35" s="784"/>
      <c r="N35" s="784"/>
      <c r="O35" s="432"/>
      <c r="P35" s="433"/>
      <c r="Q35" s="434"/>
      <c r="R35" s="435"/>
      <c r="S35" s="436"/>
      <c r="T35" s="436"/>
      <c r="U35" s="437"/>
      <c r="V35" s="438"/>
    </row>
    <row r="36" spans="2:23" ht="18.75" customHeight="1">
      <c r="B36" s="428"/>
      <c r="C36" s="429"/>
      <c r="D36" s="429"/>
      <c r="E36" s="430"/>
      <c r="F36" s="429"/>
      <c r="G36" s="429"/>
      <c r="H36" s="431"/>
      <c r="I36" s="783"/>
      <c r="J36" s="784"/>
      <c r="K36" s="784"/>
      <c r="L36" s="784"/>
      <c r="M36" s="784"/>
      <c r="N36" s="784"/>
      <c r="O36" s="773"/>
      <c r="P36" s="774"/>
      <c r="Q36" s="439"/>
      <c r="R36" s="440"/>
      <c r="S36" s="781"/>
      <c r="T36" s="782"/>
      <c r="U36" s="441"/>
      <c r="V36" s="442"/>
    </row>
    <row r="37" spans="2:23" ht="18.75" customHeight="1">
      <c r="B37" s="428"/>
      <c r="C37" s="429"/>
      <c r="D37" s="429"/>
      <c r="E37" s="430"/>
      <c r="F37" s="429"/>
      <c r="G37" s="429"/>
      <c r="H37" s="431"/>
      <c r="I37" s="783"/>
      <c r="J37" s="784"/>
      <c r="K37" s="784"/>
      <c r="L37" s="784"/>
      <c r="M37" s="784"/>
      <c r="N37" s="784"/>
      <c r="O37" s="773"/>
      <c r="P37" s="774"/>
      <c r="Q37" s="417" t="s">
        <v>45</v>
      </c>
      <c r="R37" s="418"/>
      <c r="S37" s="418"/>
      <c r="T37" s="418"/>
      <c r="U37" s="418"/>
      <c r="V37" s="421"/>
    </row>
    <row r="38" spans="2:23" ht="18.75" customHeight="1">
      <c r="B38" s="428"/>
      <c r="C38" s="429"/>
      <c r="D38" s="429"/>
      <c r="E38" s="430"/>
      <c r="F38" s="429"/>
      <c r="G38" s="429"/>
      <c r="H38" s="431"/>
      <c r="I38" s="771"/>
      <c r="J38" s="772"/>
      <c r="K38" s="773"/>
      <c r="L38" s="772"/>
      <c r="M38" s="773"/>
      <c r="N38" s="772"/>
      <c r="O38" s="773"/>
      <c r="P38" s="774"/>
      <c r="Q38" s="443" t="s">
        <v>28</v>
      </c>
      <c r="R38" s="418"/>
      <c r="S38" s="418"/>
      <c r="T38" s="444">
        <v>115</v>
      </c>
      <c r="U38" s="423" t="s">
        <v>44</v>
      </c>
      <c r="V38" s="421"/>
    </row>
    <row r="39" spans="2:23" ht="35.25" customHeight="1" thickBot="1">
      <c r="B39" s="775" t="s">
        <v>294</v>
      </c>
      <c r="C39" s="776"/>
      <c r="D39" s="776"/>
      <c r="E39" s="776"/>
      <c r="F39" s="777"/>
      <c r="G39" s="777"/>
      <c r="H39" s="777"/>
      <c r="I39" s="778">
        <f>SUM(I18:J38)</f>
        <v>37506420</v>
      </c>
      <c r="J39" s="779"/>
      <c r="K39" s="779">
        <f>SUM(K18:L38)</f>
        <v>37506420</v>
      </c>
      <c r="L39" s="779"/>
      <c r="M39" s="779">
        <f>SUM(M18:N38)</f>
        <v>50008560</v>
      </c>
      <c r="N39" s="779"/>
      <c r="O39" s="779">
        <f>SUM(O18:P38)</f>
        <v>125021400</v>
      </c>
      <c r="P39" s="780"/>
      <c r="Q39" s="445" t="s">
        <v>41</v>
      </c>
      <c r="R39" s="446"/>
      <c r="S39" s="446"/>
      <c r="T39" s="446"/>
      <c r="U39" s="446"/>
      <c r="V39" s="447"/>
    </row>
    <row r="40" spans="2:23" ht="18.75" customHeight="1" thickBot="1">
      <c r="B40" s="698" t="s">
        <v>197</v>
      </c>
      <c r="C40" s="699"/>
      <c r="D40" s="699"/>
      <c r="E40" s="699"/>
      <c r="F40" s="699"/>
      <c r="G40" s="699"/>
      <c r="H40" s="699"/>
      <c r="I40" s="699"/>
      <c r="J40" s="699"/>
      <c r="K40" s="699"/>
      <c r="L40" s="699"/>
      <c r="M40" s="699"/>
      <c r="N40" s="699"/>
      <c r="O40" s="699"/>
      <c r="P40" s="699"/>
      <c r="Q40" s="698" t="s">
        <v>42</v>
      </c>
      <c r="R40" s="699"/>
      <c r="S40" s="699"/>
      <c r="T40" s="699"/>
      <c r="U40" s="699"/>
      <c r="V40" s="700"/>
    </row>
    <row r="41" spans="2:23" ht="18.75" customHeight="1">
      <c r="B41" s="701"/>
      <c r="C41" s="702"/>
      <c r="D41" s="702"/>
      <c r="E41" s="702"/>
      <c r="F41" s="703"/>
      <c r="G41" s="703"/>
      <c r="H41" s="704"/>
      <c r="I41" s="705" t="s">
        <v>19</v>
      </c>
      <c r="J41" s="702"/>
      <c r="K41" s="706" t="s">
        <v>20</v>
      </c>
      <c r="L41" s="707"/>
      <c r="M41" s="706" t="s">
        <v>21</v>
      </c>
      <c r="N41" s="707"/>
      <c r="O41" s="708" t="s">
        <v>0</v>
      </c>
      <c r="P41" s="709"/>
      <c r="Q41" s="747" t="s">
        <v>256</v>
      </c>
      <c r="R41" s="747"/>
      <c r="S41" s="747"/>
      <c r="T41" s="747"/>
      <c r="U41" s="747"/>
      <c r="V41" s="748"/>
    </row>
    <row r="42" spans="2:23" ht="18.75" customHeight="1">
      <c r="B42" s="753" t="s">
        <v>293</v>
      </c>
      <c r="C42" s="754"/>
      <c r="D42" s="754"/>
      <c r="E42" s="754"/>
      <c r="F42" s="755"/>
      <c r="G42" s="755"/>
      <c r="H42" s="756"/>
      <c r="I42" s="757"/>
      <c r="J42" s="758"/>
      <c r="K42" s="758"/>
      <c r="L42" s="758"/>
      <c r="M42" s="758"/>
      <c r="N42" s="758"/>
      <c r="O42" s="759"/>
      <c r="P42" s="760"/>
      <c r="Q42" s="749"/>
      <c r="R42" s="749"/>
      <c r="S42" s="749"/>
      <c r="T42" s="749"/>
      <c r="U42" s="749"/>
      <c r="V42" s="750"/>
    </row>
    <row r="43" spans="2:23" ht="18.75" customHeight="1">
      <c r="B43" s="753" t="s">
        <v>291</v>
      </c>
      <c r="C43" s="754"/>
      <c r="D43" s="754"/>
      <c r="E43" s="754"/>
      <c r="F43" s="755"/>
      <c r="G43" s="755"/>
      <c r="H43" s="756"/>
      <c r="I43" s="757">
        <f>MIN(I39,I42)</f>
        <v>37506420</v>
      </c>
      <c r="J43" s="758"/>
      <c r="K43" s="758">
        <f t="shared" ref="K43" si="0">MIN(K39,K42)</f>
        <v>37506420</v>
      </c>
      <c r="L43" s="758"/>
      <c r="M43" s="758">
        <f>MIN(M39,M42)</f>
        <v>50008560</v>
      </c>
      <c r="N43" s="758"/>
      <c r="O43" s="758">
        <f>MIN(O39,O42)</f>
        <v>125021400</v>
      </c>
      <c r="P43" s="761"/>
      <c r="Q43" s="749"/>
      <c r="R43" s="749"/>
      <c r="S43" s="749"/>
      <c r="T43" s="749"/>
      <c r="U43" s="749"/>
      <c r="V43" s="750"/>
      <c r="W43" s="448"/>
    </row>
    <row r="44" spans="2:23" ht="18.75" customHeight="1">
      <c r="B44" s="762" t="s">
        <v>290</v>
      </c>
      <c r="C44" s="763"/>
      <c r="D44" s="763"/>
      <c r="E44" s="763"/>
      <c r="F44" s="764"/>
      <c r="G44" s="764"/>
      <c r="H44" s="765"/>
      <c r="I44" s="766">
        <f>INT(I43*$U13)</f>
        <v>3750642</v>
      </c>
      <c r="J44" s="767"/>
      <c r="K44" s="768">
        <f>IF(M43=0, O44-I44, INT(K43*$U13))</f>
        <v>3750642</v>
      </c>
      <c r="L44" s="769"/>
      <c r="M44" s="768">
        <f>O44-SUM(I44:L44)</f>
        <v>5000856</v>
      </c>
      <c r="N44" s="769"/>
      <c r="O44" s="767">
        <f>INT(O43*$U13)</f>
        <v>12502140</v>
      </c>
      <c r="P44" s="770"/>
      <c r="Q44" s="749"/>
      <c r="R44" s="749"/>
      <c r="S44" s="749"/>
      <c r="T44" s="749"/>
      <c r="U44" s="749"/>
      <c r="V44" s="750"/>
      <c r="W44" s="448" t="s">
        <v>194</v>
      </c>
    </row>
    <row r="45" spans="2:23" ht="30" customHeight="1" thickBot="1">
      <c r="B45" s="509" t="s">
        <v>292</v>
      </c>
      <c r="C45" s="510"/>
      <c r="D45" s="510"/>
      <c r="E45" s="510"/>
      <c r="F45" s="511"/>
      <c r="G45" s="511"/>
      <c r="H45" s="512"/>
      <c r="I45" s="513">
        <f>IF(I44=0,"エラー[1年目が0円]",IF(SUM(K44:N44)=0,O44,I44))</f>
        <v>3750642</v>
      </c>
      <c r="J45" s="514"/>
      <c r="K45" s="515">
        <f>IF(K44=0,IF(M44=0,0,"エラー[2年目0円]"),K44)</f>
        <v>3750642</v>
      </c>
      <c r="L45" s="516"/>
      <c r="M45" s="515">
        <f>IF(M44=0,0,M44)</f>
        <v>5000856</v>
      </c>
      <c r="N45" s="516"/>
      <c r="O45" s="514">
        <f>ROUNDDOWN(O44,-3)</f>
        <v>12502000</v>
      </c>
      <c r="P45" s="517"/>
      <c r="Q45" s="751"/>
      <c r="R45" s="751"/>
      <c r="S45" s="751"/>
      <c r="T45" s="751"/>
      <c r="U45" s="751"/>
      <c r="V45" s="752"/>
      <c r="W45" s="164" t="str">
        <f>IF(S14=O45,"OK","ERROR")</f>
        <v>OK</v>
      </c>
    </row>
    <row r="46" spans="2:23" ht="18.75" customHeight="1" thickBot="1">
      <c r="B46" s="712" t="s">
        <v>29</v>
      </c>
      <c r="C46" s="713"/>
      <c r="D46" s="713"/>
      <c r="E46" s="713"/>
      <c r="F46" s="713"/>
      <c r="G46" s="713"/>
      <c r="H46" s="713"/>
      <c r="I46" s="713"/>
      <c r="J46" s="713"/>
      <c r="K46" s="713"/>
      <c r="L46" s="713"/>
      <c r="M46" s="713"/>
      <c r="N46" s="713"/>
      <c r="O46" s="713"/>
      <c r="P46" s="713"/>
      <c r="Q46" s="714"/>
      <c r="R46" s="714"/>
      <c r="S46" s="714"/>
      <c r="T46" s="714"/>
      <c r="U46" s="714"/>
      <c r="V46" s="715"/>
    </row>
    <row r="47" spans="2:23" s="450" customFormat="1" ht="18.75" customHeight="1" thickBot="1">
      <c r="B47" s="716" t="s">
        <v>30</v>
      </c>
      <c r="C47" s="717"/>
      <c r="D47" s="717"/>
      <c r="E47" s="717"/>
      <c r="F47" s="717"/>
      <c r="G47" s="717"/>
      <c r="H47" s="717"/>
      <c r="I47" s="718" t="s">
        <v>31</v>
      </c>
      <c r="J47" s="719"/>
      <c r="K47" s="719"/>
      <c r="L47" s="719"/>
      <c r="M47" s="449" t="s">
        <v>32</v>
      </c>
      <c r="N47" s="716" t="s">
        <v>33</v>
      </c>
      <c r="O47" s="720"/>
      <c r="P47" s="716" t="s">
        <v>34</v>
      </c>
      <c r="Q47" s="720"/>
      <c r="R47" s="716" t="s">
        <v>35</v>
      </c>
      <c r="S47" s="717"/>
      <c r="T47" s="720"/>
      <c r="U47" s="717" t="s">
        <v>23</v>
      </c>
      <c r="V47" s="720"/>
    </row>
    <row r="48" spans="2:23" s="450" customFormat="1" ht="18.75" customHeight="1">
      <c r="B48" s="721" t="s">
        <v>26</v>
      </c>
      <c r="C48" s="722"/>
      <c r="D48" s="722"/>
      <c r="E48" s="722"/>
      <c r="F48" s="722"/>
      <c r="G48" s="722"/>
      <c r="H48" s="722"/>
      <c r="I48" s="723" t="s">
        <v>36</v>
      </c>
      <c r="J48" s="724"/>
      <c r="K48" s="724"/>
      <c r="L48" s="724"/>
      <c r="M48" s="451">
        <v>1</v>
      </c>
      <c r="N48" s="725">
        <f>I27</f>
        <v>0</v>
      </c>
      <c r="O48" s="726"/>
      <c r="P48" s="725">
        <f>M48*N48</f>
        <v>0</v>
      </c>
      <c r="Q48" s="726"/>
      <c r="R48" s="727" t="s">
        <v>316</v>
      </c>
      <c r="S48" s="728"/>
      <c r="T48" s="729"/>
      <c r="U48" s="710" t="s">
        <v>202</v>
      </c>
      <c r="V48" s="711"/>
    </row>
    <row r="49" spans="2:22" s="450" customFormat="1" ht="18.75" customHeight="1">
      <c r="B49" s="721" t="s">
        <v>27</v>
      </c>
      <c r="C49" s="722"/>
      <c r="D49" s="722"/>
      <c r="E49" s="722"/>
      <c r="F49" s="722"/>
      <c r="G49" s="722"/>
      <c r="H49" s="722"/>
      <c r="I49" s="723" t="s">
        <v>37</v>
      </c>
      <c r="J49" s="724"/>
      <c r="K49" s="724"/>
      <c r="L49" s="724"/>
      <c r="M49" s="451">
        <v>1</v>
      </c>
      <c r="N49" s="740">
        <f>K29</f>
        <v>0</v>
      </c>
      <c r="O49" s="741"/>
      <c r="P49" s="740">
        <f>M49*N49</f>
        <v>0</v>
      </c>
      <c r="Q49" s="741"/>
      <c r="R49" s="742" t="s">
        <v>315</v>
      </c>
      <c r="S49" s="743"/>
      <c r="T49" s="744"/>
      <c r="U49" s="745" t="s">
        <v>202</v>
      </c>
      <c r="V49" s="746"/>
    </row>
    <row r="50" spans="2:22" ht="18.75" customHeight="1" thickBot="1">
      <c r="B50" s="712"/>
      <c r="C50" s="713"/>
      <c r="D50" s="713"/>
      <c r="E50" s="713"/>
      <c r="F50" s="713"/>
      <c r="G50" s="713"/>
      <c r="H50" s="713"/>
      <c r="I50" s="730"/>
      <c r="J50" s="731"/>
      <c r="K50" s="731"/>
      <c r="L50" s="731"/>
      <c r="M50" s="452"/>
      <c r="N50" s="732"/>
      <c r="O50" s="733"/>
      <c r="P50" s="734"/>
      <c r="Q50" s="735"/>
      <c r="R50" s="736"/>
      <c r="S50" s="737"/>
      <c r="T50" s="738"/>
      <c r="U50" s="712"/>
      <c r="V50" s="739"/>
    </row>
    <row r="51" spans="2:22" ht="18.75" customHeight="1">
      <c r="B51" s="453" t="s">
        <v>4</v>
      </c>
      <c r="C51" s="453"/>
      <c r="D51" s="453"/>
      <c r="E51" s="453"/>
      <c r="F51" s="453" t="s">
        <v>6</v>
      </c>
      <c r="G51" s="430"/>
    </row>
    <row r="52" spans="2:22" ht="18.75" customHeight="1">
      <c r="B52" s="453" t="s">
        <v>5</v>
      </c>
      <c r="C52" s="453"/>
      <c r="D52" s="453"/>
      <c r="E52" s="453"/>
      <c r="F52" s="453" t="s">
        <v>39</v>
      </c>
      <c r="G52" s="430"/>
    </row>
    <row r="53" spans="2:22" ht="18.75" customHeight="1">
      <c r="B53" s="358" t="s">
        <v>43</v>
      </c>
      <c r="C53" s="358"/>
      <c r="D53" s="358"/>
      <c r="E53" s="358"/>
      <c r="F53" s="453" t="s">
        <v>257</v>
      </c>
      <c r="G53" s="430"/>
    </row>
  </sheetData>
  <mergeCells count="205">
    <mergeCell ref="B1:F1"/>
    <mergeCell ref="S1:V1"/>
    <mergeCell ref="B3:V3"/>
    <mergeCell ref="B4:V4"/>
    <mergeCell ref="B5:V5"/>
    <mergeCell ref="B6:F14"/>
    <mergeCell ref="G6:J6"/>
    <mergeCell ref="K6:N6"/>
    <mergeCell ref="O6:R6"/>
    <mergeCell ref="S6:V6"/>
    <mergeCell ref="G11:J12"/>
    <mergeCell ref="K11:N12"/>
    <mergeCell ref="O11:R12"/>
    <mergeCell ref="S11:V11"/>
    <mergeCell ref="S13:T13"/>
    <mergeCell ref="U13:V13"/>
    <mergeCell ref="B2:M2"/>
    <mergeCell ref="B15:V15"/>
    <mergeCell ref="B16:H17"/>
    <mergeCell ref="I16:P16"/>
    <mergeCell ref="G7:J7"/>
    <mergeCell ref="K7:N7"/>
    <mergeCell ref="O7:R7"/>
    <mergeCell ref="S7:V7"/>
    <mergeCell ref="G8:J8"/>
    <mergeCell ref="K8:N8"/>
    <mergeCell ref="O8:R8"/>
    <mergeCell ref="S8:V8"/>
    <mergeCell ref="G9:I9"/>
    <mergeCell ref="K9:M9"/>
    <mergeCell ref="O9:Q9"/>
    <mergeCell ref="S9:U9"/>
    <mergeCell ref="G10:J10"/>
    <mergeCell ref="K10:N10"/>
    <mergeCell ref="O10:R10"/>
    <mergeCell ref="S10:V10"/>
    <mergeCell ref="G14:I14"/>
    <mergeCell ref="K14:M14"/>
    <mergeCell ref="O14:Q14"/>
    <mergeCell ref="S14:U14"/>
    <mergeCell ref="Q16:T17"/>
    <mergeCell ref="U16:V17"/>
    <mergeCell ref="I17:J17"/>
    <mergeCell ref="U21:V21"/>
    <mergeCell ref="I22:J22"/>
    <mergeCell ref="K22:L22"/>
    <mergeCell ref="M22:N22"/>
    <mergeCell ref="O22:P22"/>
    <mergeCell ref="S22:T22"/>
    <mergeCell ref="S20:T20"/>
    <mergeCell ref="I19:J19"/>
    <mergeCell ref="K19:L19"/>
    <mergeCell ref="M19:N19"/>
    <mergeCell ref="O19:P19"/>
    <mergeCell ref="K17:L17"/>
    <mergeCell ref="M17:N17"/>
    <mergeCell ref="O17:P17"/>
    <mergeCell ref="I18:J18"/>
    <mergeCell ref="K18:L18"/>
    <mergeCell ref="M18:N18"/>
    <mergeCell ref="O18:P18"/>
    <mergeCell ref="E21:H21"/>
    <mergeCell ref="I21:J21"/>
    <mergeCell ref="K21:L21"/>
    <mergeCell ref="M21:N21"/>
    <mergeCell ref="O21:P21"/>
    <mergeCell ref="S21:T21"/>
    <mergeCell ref="I20:J20"/>
    <mergeCell ref="K20:L20"/>
    <mergeCell ref="M20:N20"/>
    <mergeCell ref="O20:P20"/>
    <mergeCell ref="I24:J24"/>
    <mergeCell ref="K24:L24"/>
    <mergeCell ref="M24:N24"/>
    <mergeCell ref="O24:P24"/>
    <mergeCell ref="S24:T24"/>
    <mergeCell ref="U24:V24"/>
    <mergeCell ref="I23:J23"/>
    <mergeCell ref="K23:L23"/>
    <mergeCell ref="M23:N23"/>
    <mergeCell ref="O23:P23"/>
    <mergeCell ref="S23:T23"/>
    <mergeCell ref="U23:V23"/>
    <mergeCell ref="I25:J25"/>
    <mergeCell ref="K25:L25"/>
    <mergeCell ref="M25:N25"/>
    <mergeCell ref="O25:P25"/>
    <mergeCell ref="S25:T25"/>
    <mergeCell ref="I26:J26"/>
    <mergeCell ref="K26:L26"/>
    <mergeCell ref="M26:N26"/>
    <mergeCell ref="O26:P26"/>
    <mergeCell ref="S26:T26"/>
    <mergeCell ref="S28:T28"/>
    <mergeCell ref="U28:V28"/>
    <mergeCell ref="I29:J29"/>
    <mergeCell ref="K29:L29"/>
    <mergeCell ref="M29:N29"/>
    <mergeCell ref="O29:P29"/>
    <mergeCell ref="S29:T29"/>
    <mergeCell ref="I27:J27"/>
    <mergeCell ref="K27:L27"/>
    <mergeCell ref="M27:N27"/>
    <mergeCell ref="O27:P27"/>
    <mergeCell ref="S27:T27"/>
    <mergeCell ref="I28:J28"/>
    <mergeCell ref="K28:L28"/>
    <mergeCell ref="M28:N28"/>
    <mergeCell ref="O28:P28"/>
    <mergeCell ref="Q28:R28"/>
    <mergeCell ref="O32:P32"/>
    <mergeCell ref="S32:T32"/>
    <mergeCell ref="U32:V32"/>
    <mergeCell ref="I30:J30"/>
    <mergeCell ref="K30:L30"/>
    <mergeCell ref="M30:N30"/>
    <mergeCell ref="O30:P30"/>
    <mergeCell ref="S30:T30"/>
    <mergeCell ref="I31:J31"/>
    <mergeCell ref="K31:L31"/>
    <mergeCell ref="M31:N31"/>
    <mergeCell ref="S31:T31"/>
    <mergeCell ref="I33:J33"/>
    <mergeCell ref="K33:L33"/>
    <mergeCell ref="M33:N33"/>
    <mergeCell ref="I34:J34"/>
    <mergeCell ref="K34:L34"/>
    <mergeCell ref="M34:N34"/>
    <mergeCell ref="I32:J32"/>
    <mergeCell ref="K32:L32"/>
    <mergeCell ref="M32:N32"/>
    <mergeCell ref="O36:P36"/>
    <mergeCell ref="S36:T36"/>
    <mergeCell ref="I37:J37"/>
    <mergeCell ref="K37:L37"/>
    <mergeCell ref="M37:N37"/>
    <mergeCell ref="O37:P37"/>
    <mergeCell ref="I35:J35"/>
    <mergeCell ref="K35:L35"/>
    <mergeCell ref="M35:N35"/>
    <mergeCell ref="I36:J36"/>
    <mergeCell ref="K36:L36"/>
    <mergeCell ref="M36:N36"/>
    <mergeCell ref="B40:P40"/>
    <mergeCell ref="B44:H44"/>
    <mergeCell ref="I44:J44"/>
    <mergeCell ref="K44:L44"/>
    <mergeCell ref="M44:N44"/>
    <mergeCell ref="O44:P44"/>
    <mergeCell ref="B45:H45"/>
    <mergeCell ref="I38:J38"/>
    <mergeCell ref="K38:L38"/>
    <mergeCell ref="M38:N38"/>
    <mergeCell ref="O38:P38"/>
    <mergeCell ref="B39:H39"/>
    <mergeCell ref="I39:J39"/>
    <mergeCell ref="K39:L39"/>
    <mergeCell ref="M39:N39"/>
    <mergeCell ref="O39:P39"/>
    <mergeCell ref="B42:H42"/>
    <mergeCell ref="I42:J42"/>
    <mergeCell ref="K42:L42"/>
    <mergeCell ref="M42:N42"/>
    <mergeCell ref="O42:P42"/>
    <mergeCell ref="B43:H43"/>
    <mergeCell ref="I43:J43"/>
    <mergeCell ref="K43:L43"/>
    <mergeCell ref="M43:N43"/>
    <mergeCell ref="O43:P43"/>
    <mergeCell ref="B50:H50"/>
    <mergeCell ref="I50:L50"/>
    <mergeCell ref="N50:O50"/>
    <mergeCell ref="P50:Q50"/>
    <mergeCell ref="R50:T50"/>
    <mergeCell ref="U50:V50"/>
    <mergeCell ref="B49:H49"/>
    <mergeCell ref="I49:L49"/>
    <mergeCell ref="N49:O49"/>
    <mergeCell ref="P49:Q49"/>
    <mergeCell ref="R49:T49"/>
    <mergeCell ref="U49:V49"/>
    <mergeCell ref="Q40:V40"/>
    <mergeCell ref="B41:H41"/>
    <mergeCell ref="I41:J41"/>
    <mergeCell ref="K41:L41"/>
    <mergeCell ref="M41:N41"/>
    <mergeCell ref="O41:P41"/>
    <mergeCell ref="U48:V48"/>
    <mergeCell ref="B46:V46"/>
    <mergeCell ref="B47:H47"/>
    <mergeCell ref="I47:L47"/>
    <mergeCell ref="N47:O47"/>
    <mergeCell ref="P47:Q47"/>
    <mergeCell ref="R47:T47"/>
    <mergeCell ref="U47:V47"/>
    <mergeCell ref="I45:J45"/>
    <mergeCell ref="K45:L45"/>
    <mergeCell ref="M45:N45"/>
    <mergeCell ref="O45:P45"/>
    <mergeCell ref="B48:H48"/>
    <mergeCell ref="I48:L48"/>
    <mergeCell ref="N48:O48"/>
    <mergeCell ref="P48:Q48"/>
    <mergeCell ref="R48:T48"/>
    <mergeCell ref="Q41:V45"/>
  </mergeCells>
  <phoneticPr fontId="3"/>
  <conditionalFormatting sqref="S1:V1">
    <cfRule type="containsBlanks" dxfId="7" priority="3">
      <formula>LEN(TRIM(S1))=0</formula>
    </cfRule>
  </conditionalFormatting>
  <conditionalFormatting sqref="S1">
    <cfRule type="containsBlanks" dxfId="6" priority="4">
      <formula>LEN(TRIM(S1))=0</formula>
    </cfRule>
  </conditionalFormatting>
  <conditionalFormatting sqref="G9:I9 K9:M9 O9:Q9 S9:U9 S14:U14 O14:Q14 K14:M14 G14:I14">
    <cfRule type="containsBlanks" dxfId="5" priority="2">
      <formula>LEN(TRIM(G9))=0</formula>
    </cfRule>
  </conditionalFormatting>
  <conditionalFormatting sqref="I42:P43">
    <cfRule type="containsBlanks" dxfId="4" priority="1">
      <formula>LEN(TRIM(I42))=0</formula>
    </cfRule>
  </conditionalFormatting>
  <dataValidations count="1">
    <dataValidation type="list" allowBlank="1" showInputMessage="1" showErrorMessage="1" sqref="S1:V1" xr:uid="{936F5CC6-56EB-4C03-91E1-8430BE9E2C84}">
      <formula1>$W$1:$W$3</formula1>
    </dataValidation>
  </dataValidations>
  <printOptions horizontalCentered="1"/>
  <pageMargins left="0.54" right="0.41" top="0.78740157480314965" bottom="0.78740157480314965" header="0.51181102362204722" footer="0.51181102362204722"/>
  <pageSetup paperSize="9" scale="49"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861F-CD26-471C-A3E2-4637FEABC92E}">
  <sheetPr codeName="Sheet4">
    <tabColor theme="4" tint="-0.249977111117893"/>
    <pageSetUpPr fitToPage="1"/>
  </sheetPr>
  <dimension ref="B1:W53"/>
  <sheetViews>
    <sheetView showGridLines="0" tabSelected="1" view="pageBreakPreview" zoomScale="80" zoomScaleNormal="80" zoomScaleSheetLayoutView="80" workbookViewId="0"/>
  </sheetViews>
  <sheetFormatPr defaultColWidth="6.875" defaultRowHeight="18.75" customHeight="1"/>
  <cols>
    <col min="1" max="1" width="2.125" style="393" customWidth="1"/>
    <col min="2" max="2" width="1" style="392" customWidth="1"/>
    <col min="3" max="5" width="2.25" style="392" customWidth="1"/>
    <col min="6" max="6" width="5.875" style="392" customWidth="1"/>
    <col min="7" max="22" width="6.5" style="392" customWidth="1"/>
    <col min="23" max="23" width="21.875" style="393" customWidth="1"/>
    <col min="24" max="16384" width="6.875" style="393"/>
  </cols>
  <sheetData>
    <row r="1" spans="2:23" ht="18.75" customHeight="1">
      <c r="B1" s="859"/>
      <c r="C1" s="859"/>
      <c r="D1" s="859"/>
      <c r="E1" s="859"/>
      <c r="F1" s="859"/>
      <c r="S1" s="860" t="s">
        <v>191</v>
      </c>
      <c r="T1" s="860"/>
      <c r="U1" s="860"/>
      <c r="V1" s="860"/>
      <c r="W1" s="393" t="s">
        <v>191</v>
      </c>
    </row>
    <row r="2" spans="2:23" ht="18.75" customHeight="1">
      <c r="B2" s="882" t="s">
        <v>329</v>
      </c>
      <c r="C2" s="882"/>
      <c r="D2" s="882"/>
      <c r="E2" s="882"/>
      <c r="F2" s="882"/>
      <c r="G2" s="882"/>
      <c r="H2" s="882"/>
      <c r="I2" s="882"/>
      <c r="J2" s="882"/>
      <c r="K2" s="882"/>
      <c r="L2" s="882"/>
      <c r="M2" s="882"/>
      <c r="N2" s="459"/>
      <c r="O2" s="459"/>
      <c r="P2" s="459"/>
      <c r="Q2" s="459"/>
      <c r="R2" s="459"/>
      <c r="S2"/>
      <c r="T2"/>
      <c r="U2"/>
      <c r="V2"/>
    </row>
    <row r="3" spans="2:23" ht="18.75" customHeight="1">
      <c r="B3" s="861" t="s">
        <v>190</v>
      </c>
      <c r="C3" s="861"/>
      <c r="D3" s="861"/>
      <c r="E3" s="861"/>
      <c r="F3" s="861"/>
      <c r="G3" s="861"/>
      <c r="H3" s="861"/>
      <c r="I3" s="861"/>
      <c r="J3" s="861"/>
      <c r="K3" s="861"/>
      <c r="L3" s="861"/>
      <c r="M3" s="861"/>
      <c r="N3" s="861"/>
      <c r="O3" s="861"/>
      <c r="P3" s="861"/>
      <c r="Q3" s="861"/>
      <c r="R3" s="861"/>
      <c r="S3" s="861"/>
      <c r="T3" s="861"/>
      <c r="U3" s="861"/>
      <c r="V3" s="861"/>
      <c r="W3" s="393" t="s">
        <v>192</v>
      </c>
    </row>
    <row r="4" spans="2:23" ht="24" customHeight="1">
      <c r="B4" s="862" t="s">
        <v>193</v>
      </c>
      <c r="C4" s="862"/>
      <c r="D4" s="862"/>
      <c r="E4" s="862"/>
      <c r="F4" s="862"/>
      <c r="G4" s="862"/>
      <c r="H4" s="862"/>
      <c r="I4" s="862"/>
      <c r="J4" s="862"/>
      <c r="K4" s="862"/>
      <c r="L4" s="862"/>
      <c r="M4" s="862"/>
      <c r="N4" s="862"/>
      <c r="O4" s="862"/>
      <c r="P4" s="862"/>
      <c r="Q4" s="862"/>
      <c r="R4" s="862"/>
      <c r="S4" s="862"/>
      <c r="T4" s="862"/>
      <c r="U4" s="862"/>
      <c r="V4" s="862"/>
    </row>
    <row r="5" spans="2:23" ht="14.25" customHeight="1" thickBot="1">
      <c r="B5" s="863"/>
      <c r="C5" s="863"/>
      <c r="D5" s="863"/>
      <c r="E5" s="863"/>
      <c r="F5" s="863"/>
      <c r="G5" s="863"/>
      <c r="H5" s="863"/>
      <c r="I5" s="863"/>
      <c r="J5" s="863"/>
      <c r="K5" s="863"/>
      <c r="L5" s="863"/>
      <c r="M5" s="863"/>
      <c r="N5" s="863"/>
      <c r="O5" s="863"/>
      <c r="P5" s="863"/>
      <c r="Q5" s="863"/>
      <c r="R5" s="863"/>
      <c r="S5" s="863"/>
      <c r="T5" s="863"/>
      <c r="U5" s="863"/>
      <c r="V5" s="863"/>
    </row>
    <row r="6" spans="2:23" ht="18.75" customHeight="1">
      <c r="B6" s="825" t="s">
        <v>7</v>
      </c>
      <c r="C6" s="826"/>
      <c r="D6" s="826"/>
      <c r="E6" s="826"/>
      <c r="F6" s="864"/>
      <c r="G6" s="848" t="s">
        <v>8</v>
      </c>
      <c r="H6" s="854"/>
      <c r="I6" s="854"/>
      <c r="J6" s="855"/>
      <c r="K6" s="849" t="s">
        <v>258</v>
      </c>
      <c r="L6" s="849"/>
      <c r="M6" s="849"/>
      <c r="N6" s="849"/>
      <c r="O6" s="848" t="s">
        <v>9</v>
      </c>
      <c r="P6" s="852"/>
      <c r="Q6" s="852"/>
      <c r="R6" s="853"/>
      <c r="S6" s="849" t="s">
        <v>259</v>
      </c>
      <c r="T6" s="854"/>
      <c r="U6" s="854"/>
      <c r="V6" s="855"/>
    </row>
    <row r="7" spans="2:23" ht="18.75" customHeight="1">
      <c r="B7" s="865"/>
      <c r="C7" s="866"/>
      <c r="D7" s="866"/>
      <c r="E7" s="866"/>
      <c r="F7" s="867"/>
      <c r="G7" s="832"/>
      <c r="H7" s="833"/>
      <c r="I7" s="833"/>
      <c r="J7" s="834"/>
      <c r="K7" s="835" t="s">
        <v>10</v>
      </c>
      <c r="L7" s="836"/>
      <c r="M7" s="837"/>
      <c r="N7" s="838"/>
      <c r="O7" s="835" t="s">
        <v>11</v>
      </c>
      <c r="P7" s="839"/>
      <c r="Q7" s="839"/>
      <c r="R7" s="840"/>
      <c r="S7" s="835" t="s">
        <v>2</v>
      </c>
      <c r="T7" s="837"/>
      <c r="U7" s="837"/>
      <c r="V7" s="838"/>
    </row>
    <row r="8" spans="2:23" ht="18.75" customHeight="1" thickBot="1">
      <c r="B8" s="865"/>
      <c r="C8" s="866"/>
      <c r="D8" s="866"/>
      <c r="E8" s="866"/>
      <c r="F8" s="867"/>
      <c r="G8" s="832"/>
      <c r="H8" s="833"/>
      <c r="I8" s="833"/>
      <c r="J8" s="834"/>
      <c r="K8" s="841"/>
      <c r="L8" s="841"/>
      <c r="M8" s="841"/>
      <c r="N8" s="841"/>
      <c r="O8" s="842"/>
      <c r="P8" s="841"/>
      <c r="Q8" s="841"/>
      <c r="R8" s="843"/>
      <c r="S8" s="844"/>
      <c r="T8" s="833"/>
      <c r="U8" s="833"/>
      <c r="V8" s="834"/>
    </row>
    <row r="9" spans="2:23" ht="18.75" customHeight="1" thickBot="1">
      <c r="B9" s="865"/>
      <c r="C9" s="866"/>
      <c r="D9" s="866"/>
      <c r="E9" s="866"/>
      <c r="F9" s="867"/>
      <c r="G9" s="921"/>
      <c r="H9" s="922"/>
      <c r="I9" s="922"/>
      <c r="J9" s="454" t="s">
        <v>3</v>
      </c>
      <c r="K9" s="921">
        <v>0</v>
      </c>
      <c r="L9" s="922"/>
      <c r="M9" s="922"/>
      <c r="N9" s="455" t="s">
        <v>3</v>
      </c>
      <c r="O9" s="921"/>
      <c r="P9" s="923"/>
      <c r="Q9" s="923"/>
      <c r="R9" s="454" t="s">
        <v>3</v>
      </c>
      <c r="S9" s="921">
        <f>O39</f>
        <v>32345802</v>
      </c>
      <c r="T9" s="923"/>
      <c r="U9" s="923"/>
      <c r="V9" s="454" t="s">
        <v>3</v>
      </c>
    </row>
    <row r="10" spans="2:23" ht="18.75" customHeight="1">
      <c r="B10" s="865"/>
      <c r="C10" s="866"/>
      <c r="D10" s="866"/>
      <c r="E10" s="866"/>
      <c r="F10" s="867"/>
      <c r="G10" s="848" t="s">
        <v>12</v>
      </c>
      <c r="H10" s="849"/>
      <c r="I10" s="849"/>
      <c r="J10" s="849"/>
      <c r="K10" s="850" t="s">
        <v>13</v>
      </c>
      <c r="L10" s="849"/>
      <c r="M10" s="849"/>
      <c r="N10" s="851"/>
      <c r="O10" s="848" t="s">
        <v>40</v>
      </c>
      <c r="P10" s="852"/>
      <c r="Q10" s="852"/>
      <c r="R10" s="853"/>
      <c r="S10" s="850" t="s">
        <v>260</v>
      </c>
      <c r="T10" s="854"/>
      <c r="U10" s="854"/>
      <c r="V10" s="855"/>
    </row>
    <row r="11" spans="2:23" ht="18.75" customHeight="1">
      <c r="B11" s="865"/>
      <c r="C11" s="866"/>
      <c r="D11" s="866"/>
      <c r="E11" s="866"/>
      <c r="F11" s="867"/>
      <c r="G11" s="871"/>
      <c r="H11" s="872"/>
      <c r="I11" s="872"/>
      <c r="J11" s="872"/>
      <c r="K11" s="873" t="s">
        <v>14</v>
      </c>
      <c r="L11" s="872"/>
      <c r="M11" s="872"/>
      <c r="N11" s="874"/>
      <c r="O11" s="873" t="s">
        <v>15</v>
      </c>
      <c r="P11" s="872"/>
      <c r="Q11" s="872"/>
      <c r="R11" s="874"/>
      <c r="S11" s="875" t="s">
        <v>288</v>
      </c>
      <c r="T11" s="876"/>
      <c r="U11" s="876"/>
      <c r="V11" s="877"/>
    </row>
    <row r="12" spans="2:23" ht="18.75" customHeight="1">
      <c r="B12" s="865"/>
      <c r="C12" s="866"/>
      <c r="D12" s="866"/>
      <c r="E12" s="866"/>
      <c r="F12" s="867"/>
      <c r="G12" s="873"/>
      <c r="H12" s="872"/>
      <c r="I12" s="872"/>
      <c r="J12" s="872"/>
      <c r="K12" s="873"/>
      <c r="L12" s="872"/>
      <c r="M12" s="872"/>
      <c r="N12" s="874"/>
      <c r="O12" s="873"/>
      <c r="P12" s="872"/>
      <c r="Q12" s="872"/>
      <c r="R12" s="874"/>
      <c r="S12" s="396" t="s">
        <v>38</v>
      </c>
      <c r="T12" s="397"/>
      <c r="U12" s="397"/>
      <c r="V12" s="398"/>
    </row>
    <row r="13" spans="2:23" ht="18.75" customHeight="1" thickBot="1">
      <c r="B13" s="865"/>
      <c r="C13" s="866"/>
      <c r="D13" s="866"/>
      <c r="E13" s="866"/>
      <c r="F13" s="867"/>
      <c r="G13" s="399"/>
      <c r="H13" s="400"/>
      <c r="I13" s="400"/>
      <c r="J13" s="400"/>
      <c r="K13" s="399"/>
      <c r="L13" s="400"/>
      <c r="M13" s="400"/>
      <c r="N13" s="401"/>
      <c r="O13" s="399"/>
      <c r="P13" s="400"/>
      <c r="Q13" s="400"/>
      <c r="R13" s="401"/>
      <c r="S13" s="878" t="s">
        <v>289</v>
      </c>
      <c r="T13" s="879"/>
      <c r="U13" s="880">
        <v>0.1</v>
      </c>
      <c r="V13" s="881"/>
    </row>
    <row r="14" spans="2:23" ht="18.75" customHeight="1" thickBot="1">
      <c r="B14" s="868"/>
      <c r="C14" s="869"/>
      <c r="D14" s="869"/>
      <c r="E14" s="869"/>
      <c r="F14" s="870"/>
      <c r="G14" s="921"/>
      <c r="H14" s="922"/>
      <c r="I14" s="922"/>
      <c r="J14" s="402" t="s">
        <v>3</v>
      </c>
      <c r="K14" s="921">
        <f>MIN(S9,G14)</f>
        <v>32345802</v>
      </c>
      <c r="L14" s="922"/>
      <c r="M14" s="922"/>
      <c r="N14" s="403" t="s">
        <v>3</v>
      </c>
      <c r="O14" s="921">
        <f>MIN(O9,K14)</f>
        <v>32345802</v>
      </c>
      <c r="P14" s="922"/>
      <c r="Q14" s="922"/>
      <c r="R14" s="402" t="s">
        <v>3</v>
      </c>
      <c r="S14" s="921">
        <f>ROUNDDOWN(O14*U13,-3)</f>
        <v>3234000</v>
      </c>
      <c r="T14" s="922"/>
      <c r="U14" s="922"/>
      <c r="V14" s="402" t="s">
        <v>3</v>
      </c>
    </row>
    <row r="15" spans="2:23" ht="24" customHeight="1" thickBot="1">
      <c r="B15" s="822" t="s">
        <v>16</v>
      </c>
      <c r="C15" s="714"/>
      <c r="D15" s="714"/>
      <c r="E15" s="714"/>
      <c r="F15" s="714"/>
      <c r="G15" s="714"/>
      <c r="H15" s="714"/>
      <c r="I15" s="714"/>
      <c r="J15" s="714"/>
      <c r="K15" s="714"/>
      <c r="L15" s="714"/>
      <c r="M15" s="714"/>
      <c r="N15" s="714"/>
      <c r="O15" s="714"/>
      <c r="P15" s="714"/>
      <c r="Q15" s="823"/>
      <c r="R15" s="823"/>
      <c r="S15" s="823"/>
      <c r="T15" s="823"/>
      <c r="U15" s="823"/>
      <c r="V15" s="824"/>
    </row>
    <row r="16" spans="2:23" ht="18.75" customHeight="1">
      <c r="B16" s="825" t="s">
        <v>17</v>
      </c>
      <c r="C16" s="826"/>
      <c r="D16" s="826"/>
      <c r="E16" s="826"/>
      <c r="F16" s="827"/>
      <c r="G16" s="827"/>
      <c r="H16" s="807"/>
      <c r="I16" s="829" t="s">
        <v>18</v>
      </c>
      <c r="J16" s="830"/>
      <c r="K16" s="830"/>
      <c r="L16" s="830"/>
      <c r="M16" s="830"/>
      <c r="N16" s="830"/>
      <c r="O16" s="830"/>
      <c r="P16" s="831"/>
      <c r="Q16" s="858" t="s">
        <v>1</v>
      </c>
      <c r="R16" s="827"/>
      <c r="S16" s="827"/>
      <c r="T16" s="827"/>
      <c r="U16" s="806" t="s">
        <v>23</v>
      </c>
      <c r="V16" s="807"/>
    </row>
    <row r="17" spans="2:22" ht="18.75" customHeight="1" thickBot="1">
      <c r="B17" s="810"/>
      <c r="C17" s="828"/>
      <c r="D17" s="828"/>
      <c r="E17" s="828"/>
      <c r="F17" s="828"/>
      <c r="G17" s="828"/>
      <c r="H17" s="809"/>
      <c r="I17" s="810" t="s">
        <v>19</v>
      </c>
      <c r="J17" s="811"/>
      <c r="K17" s="814" t="s">
        <v>20</v>
      </c>
      <c r="L17" s="815"/>
      <c r="M17" s="814" t="s">
        <v>21</v>
      </c>
      <c r="N17" s="815"/>
      <c r="O17" s="816" t="s">
        <v>0</v>
      </c>
      <c r="P17" s="817"/>
      <c r="Q17" s="810"/>
      <c r="R17" s="828"/>
      <c r="S17" s="828"/>
      <c r="T17" s="828"/>
      <c r="U17" s="808"/>
      <c r="V17" s="809"/>
    </row>
    <row r="18" spans="2:22" ht="12" customHeight="1">
      <c r="B18" s="404" t="s">
        <v>46</v>
      </c>
      <c r="C18" s="405"/>
      <c r="D18" s="405"/>
      <c r="E18" s="406"/>
      <c r="F18" s="405"/>
      <c r="G18" s="405"/>
      <c r="H18" s="407"/>
      <c r="I18" s="917"/>
      <c r="J18" s="918"/>
      <c r="K18" s="919"/>
      <c r="L18" s="918"/>
      <c r="M18" s="919"/>
      <c r="N18" s="918"/>
      <c r="O18" s="919"/>
      <c r="P18" s="920"/>
      <c r="Q18" s="408"/>
      <c r="R18" s="409"/>
      <c r="S18" s="410"/>
      <c r="T18" s="410"/>
      <c r="U18" s="411"/>
      <c r="V18" s="412"/>
    </row>
    <row r="19" spans="2:22" ht="18.75" customHeight="1">
      <c r="B19" s="413" t="s">
        <v>46</v>
      </c>
      <c r="C19" s="414" t="s">
        <v>317</v>
      </c>
      <c r="D19" s="414"/>
      <c r="E19" s="415"/>
      <c r="F19" s="414"/>
      <c r="G19" s="414"/>
      <c r="H19" s="416"/>
      <c r="I19" s="914"/>
      <c r="J19" s="915"/>
      <c r="K19" s="910"/>
      <c r="L19" s="915"/>
      <c r="M19" s="910"/>
      <c r="N19" s="915"/>
      <c r="O19" s="910">
        <f>SUM(I20:N24)</f>
        <v>32345802</v>
      </c>
      <c r="P19" s="911"/>
      <c r="Q19" s="417"/>
      <c r="R19" s="418"/>
      <c r="S19" s="419"/>
      <c r="T19" s="419"/>
      <c r="U19" s="420"/>
      <c r="V19" s="421"/>
    </row>
    <row r="20" spans="2:22" ht="18.75" customHeight="1">
      <c r="B20" s="413"/>
      <c r="C20" s="422"/>
      <c r="D20" s="422"/>
      <c r="E20" s="423"/>
      <c r="F20" s="422"/>
      <c r="G20" s="422"/>
      <c r="H20" s="424"/>
      <c r="I20" s="912"/>
      <c r="J20" s="913"/>
      <c r="K20" s="906"/>
      <c r="L20" s="913"/>
      <c r="M20" s="906"/>
      <c r="N20" s="913"/>
      <c r="O20" s="906"/>
      <c r="P20" s="907"/>
      <c r="Q20" s="417"/>
      <c r="R20" s="418"/>
      <c r="S20" s="813"/>
      <c r="T20" s="813"/>
      <c r="U20" s="420"/>
      <c r="V20" s="425"/>
    </row>
    <row r="21" spans="2:22" ht="18.75" customHeight="1">
      <c r="B21" s="426" t="s">
        <v>49</v>
      </c>
      <c r="C21" s="422"/>
      <c r="D21" s="423"/>
      <c r="E21" s="749"/>
      <c r="F21" s="749"/>
      <c r="G21" s="749"/>
      <c r="H21" s="750"/>
      <c r="I21" s="912">
        <v>10000000</v>
      </c>
      <c r="J21" s="916"/>
      <c r="K21" s="906">
        <v>10000124</v>
      </c>
      <c r="L21" s="913"/>
      <c r="M21" s="916">
        <v>12345678</v>
      </c>
      <c r="N21" s="913"/>
      <c r="O21" s="906"/>
      <c r="P21" s="907"/>
      <c r="Q21" s="417"/>
      <c r="R21" s="418"/>
      <c r="S21" s="812"/>
      <c r="T21" s="812"/>
      <c r="U21" s="790"/>
      <c r="V21" s="791"/>
    </row>
    <row r="22" spans="2:22" ht="18.75" customHeight="1">
      <c r="B22" s="413"/>
      <c r="C22" s="422"/>
      <c r="D22" s="422"/>
      <c r="E22" s="423"/>
      <c r="F22" s="422"/>
      <c r="G22" s="422"/>
      <c r="H22" s="424"/>
      <c r="I22" s="912"/>
      <c r="J22" s="913"/>
      <c r="K22" s="906"/>
      <c r="L22" s="913"/>
      <c r="M22" s="906"/>
      <c r="N22" s="913"/>
      <c r="O22" s="906"/>
      <c r="P22" s="907"/>
      <c r="Q22" s="417"/>
      <c r="R22" s="418"/>
      <c r="S22" s="797"/>
      <c r="T22" s="797"/>
      <c r="U22" s="420"/>
      <c r="V22" s="425"/>
    </row>
    <row r="23" spans="2:22" ht="18.75" customHeight="1">
      <c r="B23" s="413"/>
      <c r="C23" s="422"/>
      <c r="D23" s="422"/>
      <c r="E23" s="423"/>
      <c r="F23" s="422"/>
      <c r="G23" s="422"/>
      <c r="H23" s="424"/>
      <c r="I23" s="904"/>
      <c r="J23" s="905"/>
      <c r="K23" s="905"/>
      <c r="L23" s="905"/>
      <c r="M23" s="905"/>
      <c r="N23" s="905"/>
      <c r="O23" s="906"/>
      <c r="P23" s="907"/>
      <c r="Q23" s="417"/>
      <c r="R23" s="418"/>
      <c r="S23" s="789"/>
      <c r="T23" s="789"/>
      <c r="U23" s="790"/>
      <c r="V23" s="791"/>
    </row>
    <row r="24" spans="2:22" ht="18.75" customHeight="1">
      <c r="B24" s="413"/>
      <c r="C24" s="422"/>
      <c r="D24" s="422"/>
      <c r="E24" s="423"/>
      <c r="F24" s="422"/>
      <c r="G24" s="422"/>
      <c r="H24" s="424"/>
      <c r="I24" s="904"/>
      <c r="J24" s="905"/>
      <c r="K24" s="906"/>
      <c r="L24" s="913"/>
      <c r="M24" s="906"/>
      <c r="N24" s="913"/>
      <c r="O24" s="906"/>
      <c r="P24" s="907"/>
      <c r="Q24" s="417"/>
      <c r="R24" s="418"/>
      <c r="S24" s="789"/>
      <c r="T24" s="789"/>
      <c r="U24" s="790"/>
      <c r="V24" s="791"/>
    </row>
    <row r="25" spans="2:22" ht="18.75" customHeight="1">
      <c r="B25" s="413"/>
      <c r="C25" s="422"/>
      <c r="D25" s="422"/>
      <c r="E25" s="423"/>
      <c r="F25" s="422"/>
      <c r="G25" s="422"/>
      <c r="H25" s="424"/>
      <c r="I25" s="904"/>
      <c r="J25" s="905"/>
      <c r="K25" s="905"/>
      <c r="L25" s="905"/>
      <c r="M25" s="905"/>
      <c r="N25" s="905"/>
      <c r="O25" s="906"/>
      <c r="P25" s="907"/>
      <c r="Q25" s="417"/>
      <c r="R25" s="418"/>
      <c r="S25" s="797"/>
      <c r="T25" s="797"/>
      <c r="U25" s="420"/>
      <c r="V25" s="425"/>
    </row>
    <row r="26" spans="2:22" ht="18.75" customHeight="1">
      <c r="B26" s="413"/>
      <c r="C26" s="414"/>
      <c r="D26" s="414"/>
      <c r="E26" s="415"/>
      <c r="F26" s="414"/>
      <c r="G26" s="414"/>
      <c r="H26" s="416"/>
      <c r="I26" s="914"/>
      <c r="J26" s="915"/>
      <c r="K26" s="910"/>
      <c r="L26" s="915"/>
      <c r="M26" s="910"/>
      <c r="N26" s="915"/>
      <c r="O26" s="910">
        <f>SUM(I27:N29)</f>
        <v>0</v>
      </c>
      <c r="P26" s="911"/>
      <c r="Q26" s="417"/>
      <c r="R26" s="418"/>
      <c r="S26" s="797"/>
      <c r="T26" s="797"/>
      <c r="U26" s="420"/>
      <c r="V26" s="425"/>
    </row>
    <row r="27" spans="2:22" ht="18.75" customHeight="1">
      <c r="B27" s="413"/>
      <c r="C27" s="422"/>
      <c r="D27" s="422"/>
      <c r="E27" s="423"/>
      <c r="F27" s="422"/>
      <c r="G27" s="422"/>
      <c r="H27" s="424"/>
      <c r="I27" s="912"/>
      <c r="J27" s="913"/>
      <c r="K27" s="906"/>
      <c r="L27" s="913"/>
      <c r="M27" s="906"/>
      <c r="N27" s="913"/>
      <c r="O27" s="906"/>
      <c r="P27" s="907"/>
      <c r="Q27" s="417"/>
      <c r="R27" s="418"/>
      <c r="S27" s="789"/>
      <c r="T27" s="789"/>
      <c r="U27" s="420"/>
      <c r="V27" s="425"/>
    </row>
    <row r="28" spans="2:22" ht="18.75" customHeight="1">
      <c r="B28" s="413"/>
      <c r="C28" s="422"/>
      <c r="D28" s="422"/>
      <c r="E28" s="423"/>
      <c r="F28" s="422"/>
      <c r="G28" s="422"/>
      <c r="H28" s="424"/>
      <c r="I28" s="912"/>
      <c r="J28" s="913"/>
      <c r="K28" s="905"/>
      <c r="L28" s="905"/>
      <c r="M28" s="906"/>
      <c r="N28" s="913"/>
      <c r="O28" s="906"/>
      <c r="P28" s="907"/>
      <c r="Q28" s="800"/>
      <c r="R28" s="801"/>
      <c r="S28" s="797"/>
      <c r="T28" s="797"/>
      <c r="U28" s="790"/>
      <c r="V28" s="791"/>
    </row>
    <row r="29" spans="2:22" ht="18.75" customHeight="1">
      <c r="B29" s="413"/>
      <c r="C29" s="422"/>
      <c r="D29" s="422"/>
      <c r="E29" s="423"/>
      <c r="F29" s="422"/>
      <c r="G29" s="422"/>
      <c r="H29" s="424"/>
      <c r="I29" s="912"/>
      <c r="J29" s="913"/>
      <c r="K29" s="905"/>
      <c r="L29" s="905"/>
      <c r="M29" s="905"/>
      <c r="N29" s="905"/>
      <c r="O29" s="906"/>
      <c r="P29" s="907"/>
      <c r="Q29" s="423"/>
      <c r="R29" s="418"/>
      <c r="S29" s="797"/>
      <c r="T29" s="797"/>
      <c r="U29" s="420"/>
      <c r="V29" s="425"/>
    </row>
    <row r="30" spans="2:22" ht="18.75" customHeight="1">
      <c r="B30" s="413"/>
      <c r="C30" s="414"/>
      <c r="D30" s="414"/>
      <c r="E30" s="415"/>
      <c r="F30" s="414"/>
      <c r="G30" s="414"/>
      <c r="H30" s="416"/>
      <c r="I30" s="908"/>
      <c r="J30" s="909"/>
      <c r="K30" s="909"/>
      <c r="L30" s="909"/>
      <c r="M30" s="909"/>
      <c r="N30" s="909"/>
      <c r="O30" s="910">
        <f>SUM(I32:N32)</f>
        <v>0</v>
      </c>
      <c r="P30" s="911"/>
      <c r="Q30" s="426"/>
      <c r="R30" s="418"/>
      <c r="S30" s="789"/>
      <c r="T30" s="789"/>
      <c r="U30" s="420"/>
      <c r="V30" s="425"/>
    </row>
    <row r="31" spans="2:22" ht="18.75" customHeight="1">
      <c r="B31" s="413"/>
      <c r="C31" s="422"/>
      <c r="D31" s="422"/>
      <c r="E31" s="423"/>
      <c r="F31" s="422"/>
      <c r="G31" s="422"/>
      <c r="H31" s="424"/>
      <c r="I31" s="904"/>
      <c r="J31" s="905"/>
      <c r="K31" s="905"/>
      <c r="L31" s="905"/>
      <c r="M31" s="905"/>
      <c r="N31" s="905"/>
      <c r="O31" s="456"/>
      <c r="P31" s="456"/>
      <c r="Q31" s="417"/>
      <c r="R31" s="418"/>
      <c r="S31" s="797"/>
      <c r="T31" s="797"/>
      <c r="U31" s="420"/>
      <c r="V31" s="425"/>
    </row>
    <row r="32" spans="2:22" ht="18.75" customHeight="1">
      <c r="B32" s="413"/>
      <c r="C32" s="422"/>
      <c r="D32" s="422"/>
      <c r="E32" s="423"/>
      <c r="F32" s="422"/>
      <c r="G32" s="422"/>
      <c r="H32" s="424"/>
      <c r="I32" s="904"/>
      <c r="J32" s="905"/>
      <c r="K32" s="905"/>
      <c r="L32" s="905"/>
      <c r="M32" s="905"/>
      <c r="N32" s="905"/>
      <c r="O32" s="906"/>
      <c r="P32" s="907"/>
      <c r="Q32" s="417"/>
      <c r="R32" s="418"/>
      <c r="S32" s="789"/>
      <c r="T32" s="789"/>
      <c r="U32" s="790"/>
      <c r="V32" s="791"/>
    </row>
    <row r="33" spans="2:23" ht="18.75" customHeight="1">
      <c r="B33" s="428"/>
      <c r="C33" s="429"/>
      <c r="D33" s="429"/>
      <c r="E33" s="430"/>
      <c r="F33" s="429"/>
      <c r="G33" s="429"/>
      <c r="H33" s="431"/>
      <c r="I33" s="902"/>
      <c r="J33" s="903"/>
      <c r="K33" s="903"/>
      <c r="L33" s="903"/>
      <c r="M33" s="903"/>
      <c r="N33" s="903"/>
      <c r="O33" s="457"/>
      <c r="P33" s="458"/>
      <c r="Q33" s="434"/>
      <c r="R33" s="435"/>
      <c r="S33" s="436"/>
      <c r="T33" s="436"/>
      <c r="U33" s="437"/>
      <c r="V33" s="438"/>
    </row>
    <row r="34" spans="2:23" ht="18.75" customHeight="1">
      <c r="B34" s="428"/>
      <c r="C34" s="429"/>
      <c r="D34" s="429"/>
      <c r="E34" s="430"/>
      <c r="F34" s="429"/>
      <c r="G34" s="429"/>
      <c r="H34" s="431"/>
      <c r="I34" s="902"/>
      <c r="J34" s="903"/>
      <c r="K34" s="903"/>
      <c r="L34" s="903"/>
      <c r="M34" s="903"/>
      <c r="N34" s="903"/>
      <c r="O34" s="457"/>
      <c r="P34" s="458"/>
      <c r="Q34" s="434"/>
      <c r="R34" s="435"/>
      <c r="S34" s="436"/>
      <c r="T34" s="436"/>
      <c r="U34" s="437"/>
      <c r="V34" s="438"/>
    </row>
    <row r="35" spans="2:23" ht="18.75" customHeight="1">
      <c r="B35" s="428"/>
      <c r="C35" s="429"/>
      <c r="D35" s="429"/>
      <c r="E35" s="430"/>
      <c r="F35" s="429"/>
      <c r="G35" s="429"/>
      <c r="H35" s="431"/>
      <c r="I35" s="902"/>
      <c r="J35" s="903"/>
      <c r="K35" s="903"/>
      <c r="L35" s="903"/>
      <c r="M35" s="903"/>
      <c r="N35" s="903"/>
      <c r="O35" s="457"/>
      <c r="P35" s="458"/>
      <c r="Q35" s="434"/>
      <c r="R35" s="435"/>
      <c r="S35" s="436"/>
      <c r="T35" s="436"/>
      <c r="U35" s="437"/>
      <c r="V35" s="438"/>
    </row>
    <row r="36" spans="2:23" ht="18.75" customHeight="1">
      <c r="B36" s="428"/>
      <c r="C36" s="429"/>
      <c r="D36" s="429"/>
      <c r="E36" s="430"/>
      <c r="F36" s="429"/>
      <c r="G36" s="429"/>
      <c r="H36" s="431"/>
      <c r="I36" s="902"/>
      <c r="J36" s="903"/>
      <c r="K36" s="903"/>
      <c r="L36" s="903"/>
      <c r="M36" s="903"/>
      <c r="N36" s="903"/>
      <c r="O36" s="896"/>
      <c r="P36" s="897"/>
      <c r="Q36" s="439"/>
      <c r="R36" s="440"/>
      <c r="S36" s="781"/>
      <c r="T36" s="782"/>
      <c r="U36" s="441"/>
      <c r="V36" s="442"/>
    </row>
    <row r="37" spans="2:23" ht="18.75" customHeight="1">
      <c r="B37" s="428"/>
      <c r="C37" s="429"/>
      <c r="D37" s="429"/>
      <c r="E37" s="430"/>
      <c r="F37" s="429"/>
      <c r="G37" s="429"/>
      <c r="H37" s="431"/>
      <c r="I37" s="902"/>
      <c r="J37" s="903"/>
      <c r="K37" s="903"/>
      <c r="L37" s="903"/>
      <c r="M37" s="903"/>
      <c r="N37" s="903"/>
      <c r="O37" s="896"/>
      <c r="P37" s="897"/>
      <c r="Q37" s="417"/>
      <c r="R37" s="418"/>
      <c r="S37" s="418"/>
      <c r="T37" s="418"/>
      <c r="U37" s="418"/>
      <c r="V37" s="421"/>
    </row>
    <row r="38" spans="2:23" ht="18.75" customHeight="1">
      <c r="B38" s="428"/>
      <c r="C38" s="429"/>
      <c r="D38" s="429"/>
      <c r="E38" s="430"/>
      <c r="F38" s="429"/>
      <c r="G38" s="429"/>
      <c r="H38" s="431"/>
      <c r="I38" s="894"/>
      <c r="J38" s="895"/>
      <c r="K38" s="896"/>
      <c r="L38" s="895"/>
      <c r="M38" s="896"/>
      <c r="N38" s="895"/>
      <c r="O38" s="896"/>
      <c r="P38" s="897"/>
      <c r="Q38" s="443"/>
      <c r="R38" s="418"/>
      <c r="S38" s="418"/>
      <c r="T38" s="444"/>
      <c r="U38" s="423"/>
      <c r="V38" s="421"/>
    </row>
    <row r="39" spans="2:23" ht="35.25" customHeight="1" thickBot="1">
      <c r="B39" s="775" t="s">
        <v>294</v>
      </c>
      <c r="C39" s="776"/>
      <c r="D39" s="776"/>
      <c r="E39" s="776"/>
      <c r="F39" s="777"/>
      <c r="G39" s="777"/>
      <c r="H39" s="777"/>
      <c r="I39" s="898">
        <f>SUM(I19:J38)</f>
        <v>10000000</v>
      </c>
      <c r="J39" s="899"/>
      <c r="K39" s="900">
        <f>SUM(K19:L38)</f>
        <v>10000124</v>
      </c>
      <c r="L39" s="900"/>
      <c r="M39" s="900">
        <f>SUM(M19:N38)</f>
        <v>12345678</v>
      </c>
      <c r="N39" s="900"/>
      <c r="O39" s="899">
        <f>SUM(O18:P38)</f>
        <v>32345802</v>
      </c>
      <c r="P39" s="901"/>
      <c r="Q39" s="445" t="s">
        <v>41</v>
      </c>
      <c r="R39" s="446"/>
      <c r="S39" s="446"/>
      <c r="T39" s="446"/>
      <c r="U39" s="446"/>
      <c r="V39" s="447"/>
    </row>
    <row r="40" spans="2:23" ht="18.75" customHeight="1" thickBot="1">
      <c r="B40" s="698" t="s">
        <v>197</v>
      </c>
      <c r="C40" s="699"/>
      <c r="D40" s="699"/>
      <c r="E40" s="699"/>
      <c r="F40" s="699"/>
      <c r="G40" s="699"/>
      <c r="H40" s="699"/>
      <c r="I40" s="699"/>
      <c r="J40" s="699"/>
      <c r="K40" s="699"/>
      <c r="L40" s="699"/>
      <c r="M40" s="699"/>
      <c r="N40" s="699"/>
      <c r="O40" s="699"/>
      <c r="P40" s="699"/>
      <c r="Q40" s="698" t="s">
        <v>42</v>
      </c>
      <c r="R40" s="699"/>
      <c r="S40" s="699"/>
      <c r="T40" s="699"/>
      <c r="U40" s="699"/>
      <c r="V40" s="700"/>
    </row>
    <row r="41" spans="2:23" ht="18.75" customHeight="1">
      <c r="B41" s="701"/>
      <c r="C41" s="702"/>
      <c r="D41" s="702"/>
      <c r="E41" s="702"/>
      <c r="F41" s="703"/>
      <c r="G41" s="703"/>
      <c r="H41" s="704"/>
      <c r="I41" s="705" t="s">
        <v>19</v>
      </c>
      <c r="J41" s="702"/>
      <c r="K41" s="706" t="s">
        <v>20</v>
      </c>
      <c r="L41" s="707"/>
      <c r="M41" s="706" t="s">
        <v>21</v>
      </c>
      <c r="N41" s="707"/>
      <c r="O41" s="708" t="s">
        <v>0</v>
      </c>
      <c r="P41" s="709"/>
      <c r="Q41" s="747"/>
      <c r="R41" s="747"/>
      <c r="S41" s="747"/>
      <c r="T41" s="747"/>
      <c r="U41" s="747"/>
      <c r="V41" s="748"/>
    </row>
    <row r="42" spans="2:23" ht="18.75" customHeight="1">
      <c r="B42" s="753" t="s">
        <v>293</v>
      </c>
      <c r="C42" s="754"/>
      <c r="D42" s="754"/>
      <c r="E42" s="754"/>
      <c r="F42" s="755"/>
      <c r="G42" s="755"/>
      <c r="H42" s="756"/>
      <c r="I42" s="883"/>
      <c r="J42" s="884"/>
      <c r="K42" s="885"/>
      <c r="L42" s="885"/>
      <c r="M42" s="885"/>
      <c r="N42" s="885"/>
      <c r="O42" s="886"/>
      <c r="P42" s="887"/>
      <c r="Q42" s="749"/>
      <c r="R42" s="749"/>
      <c r="S42" s="749"/>
      <c r="T42" s="749"/>
      <c r="U42" s="749"/>
      <c r="V42" s="750"/>
    </row>
    <row r="43" spans="2:23" ht="18.75" customHeight="1">
      <c r="B43" s="753" t="s">
        <v>291</v>
      </c>
      <c r="C43" s="754"/>
      <c r="D43" s="754"/>
      <c r="E43" s="754"/>
      <c r="F43" s="755"/>
      <c r="G43" s="755"/>
      <c r="H43" s="756"/>
      <c r="I43" s="883">
        <f>MIN(I39,I42)</f>
        <v>10000000</v>
      </c>
      <c r="J43" s="884"/>
      <c r="K43" s="885">
        <f t="shared" ref="K43" si="0">MIN(K39,K42)</f>
        <v>10000124</v>
      </c>
      <c r="L43" s="885"/>
      <c r="M43" s="885">
        <f>MIN(M39,M42)</f>
        <v>12345678</v>
      </c>
      <c r="N43" s="885"/>
      <c r="O43" s="884">
        <f>MIN(O39,O42)</f>
        <v>32345802</v>
      </c>
      <c r="P43" s="888"/>
      <c r="Q43" s="749"/>
      <c r="R43" s="749"/>
      <c r="S43" s="749"/>
      <c r="T43" s="749"/>
      <c r="U43" s="749"/>
      <c r="V43" s="750"/>
      <c r="W43" s="448" t="s">
        <v>194</v>
      </c>
    </row>
    <row r="44" spans="2:23" ht="18.75" customHeight="1">
      <c r="B44" s="762" t="s">
        <v>290</v>
      </c>
      <c r="C44" s="763"/>
      <c r="D44" s="763"/>
      <c r="E44" s="763"/>
      <c r="F44" s="764"/>
      <c r="G44" s="764"/>
      <c r="H44" s="765"/>
      <c r="I44" s="889">
        <f>INT(I43*$U13)</f>
        <v>1000000</v>
      </c>
      <c r="J44" s="890"/>
      <c r="K44" s="891">
        <f>IF(M43=0, O44-I44, INT(K43*$U13))</f>
        <v>1000012</v>
      </c>
      <c r="L44" s="892"/>
      <c r="M44" s="891">
        <f>O44-SUM(I44:L44)</f>
        <v>1234568</v>
      </c>
      <c r="N44" s="892"/>
      <c r="O44" s="890">
        <f>INT(O43*$U13)</f>
        <v>3234580</v>
      </c>
      <c r="P44" s="893"/>
      <c r="Q44" s="749"/>
      <c r="R44" s="749"/>
      <c r="S44" s="749"/>
      <c r="T44" s="749"/>
      <c r="U44" s="749"/>
      <c r="V44" s="750"/>
      <c r="W44" s="448"/>
    </row>
    <row r="45" spans="2:23" ht="30" customHeight="1" thickBot="1">
      <c r="B45" s="509" t="s">
        <v>292</v>
      </c>
      <c r="C45" s="510"/>
      <c r="D45" s="510"/>
      <c r="E45" s="510"/>
      <c r="F45" s="511"/>
      <c r="G45" s="511"/>
      <c r="H45" s="512"/>
      <c r="I45" s="684">
        <f>IF(I44=0,"エラー[1年目が0円]",IF(SUM(K44:N44)=0,O44,I44))</f>
        <v>1000000</v>
      </c>
      <c r="J45" s="685"/>
      <c r="K45" s="686">
        <f>IF(K44=0,IF(M44=0,0,"エラー[2年目0円]"),K44)</f>
        <v>1000012</v>
      </c>
      <c r="L45" s="687"/>
      <c r="M45" s="686">
        <f>IF(M44=0,0,M44)</f>
        <v>1234568</v>
      </c>
      <c r="N45" s="687"/>
      <c r="O45" s="685">
        <f>ROUNDDOWN(O44,-3)</f>
        <v>3234000</v>
      </c>
      <c r="P45" s="688"/>
      <c r="Q45" s="751"/>
      <c r="R45" s="751"/>
      <c r="S45" s="751"/>
      <c r="T45" s="751"/>
      <c r="U45" s="751"/>
      <c r="V45" s="752"/>
      <c r="W45" s="164" t="str">
        <f>IF(S14=O45,"OK","ERROR")</f>
        <v>OK</v>
      </c>
    </row>
    <row r="46" spans="2:23" ht="18.75" customHeight="1" thickBot="1">
      <c r="B46" s="712" t="s">
        <v>29</v>
      </c>
      <c r="C46" s="713"/>
      <c r="D46" s="713"/>
      <c r="E46" s="713"/>
      <c r="F46" s="713"/>
      <c r="G46" s="713"/>
      <c r="H46" s="713"/>
      <c r="I46" s="713"/>
      <c r="J46" s="713"/>
      <c r="K46" s="713"/>
      <c r="L46" s="713"/>
      <c r="M46" s="713"/>
      <c r="N46" s="713"/>
      <c r="O46" s="713"/>
      <c r="P46" s="713"/>
      <c r="Q46" s="714"/>
      <c r="R46" s="714"/>
      <c r="S46" s="714"/>
      <c r="T46" s="714"/>
      <c r="U46" s="714"/>
      <c r="V46" s="715"/>
    </row>
    <row r="47" spans="2:23" s="450" customFormat="1" ht="18.75" customHeight="1" thickBot="1">
      <c r="B47" s="716" t="s">
        <v>30</v>
      </c>
      <c r="C47" s="717"/>
      <c r="D47" s="717"/>
      <c r="E47" s="717"/>
      <c r="F47" s="717"/>
      <c r="G47" s="717"/>
      <c r="H47" s="717"/>
      <c r="I47" s="718" t="s">
        <v>31</v>
      </c>
      <c r="J47" s="719"/>
      <c r="K47" s="719"/>
      <c r="L47" s="719"/>
      <c r="M47" s="449" t="s">
        <v>32</v>
      </c>
      <c r="N47" s="716" t="s">
        <v>33</v>
      </c>
      <c r="O47" s="720"/>
      <c r="P47" s="716" t="s">
        <v>34</v>
      </c>
      <c r="Q47" s="720"/>
      <c r="R47" s="716" t="s">
        <v>35</v>
      </c>
      <c r="S47" s="717"/>
      <c r="T47" s="720"/>
      <c r="U47" s="717" t="s">
        <v>23</v>
      </c>
      <c r="V47" s="720"/>
    </row>
    <row r="48" spans="2:23" s="450" customFormat="1" ht="18.75" customHeight="1">
      <c r="B48" s="721"/>
      <c r="C48" s="722"/>
      <c r="D48" s="722"/>
      <c r="E48" s="722"/>
      <c r="F48" s="722"/>
      <c r="G48" s="722"/>
      <c r="H48" s="722"/>
      <c r="I48" s="723"/>
      <c r="J48" s="724"/>
      <c r="K48" s="724"/>
      <c r="L48" s="724"/>
      <c r="M48" s="451"/>
      <c r="N48" s="725"/>
      <c r="O48" s="726"/>
      <c r="P48" s="725"/>
      <c r="Q48" s="726"/>
      <c r="R48" s="727"/>
      <c r="S48" s="728"/>
      <c r="T48" s="729"/>
      <c r="U48" s="710"/>
      <c r="V48" s="711"/>
    </row>
    <row r="49" spans="2:22" s="450" customFormat="1" ht="18.75" customHeight="1">
      <c r="B49" s="721"/>
      <c r="C49" s="722"/>
      <c r="D49" s="722"/>
      <c r="E49" s="722"/>
      <c r="F49" s="722"/>
      <c r="G49" s="722"/>
      <c r="H49" s="722"/>
      <c r="I49" s="723"/>
      <c r="J49" s="724"/>
      <c r="K49" s="724"/>
      <c r="L49" s="724"/>
      <c r="M49" s="451"/>
      <c r="N49" s="740"/>
      <c r="O49" s="741"/>
      <c r="P49" s="740"/>
      <c r="Q49" s="741"/>
      <c r="R49" s="742"/>
      <c r="S49" s="743"/>
      <c r="T49" s="744"/>
      <c r="U49" s="745"/>
      <c r="V49" s="746"/>
    </row>
    <row r="50" spans="2:22" ht="18.75" customHeight="1" thickBot="1">
      <c r="B50" s="712"/>
      <c r="C50" s="713"/>
      <c r="D50" s="713"/>
      <c r="E50" s="713"/>
      <c r="F50" s="713"/>
      <c r="G50" s="713"/>
      <c r="H50" s="713"/>
      <c r="I50" s="730"/>
      <c r="J50" s="731"/>
      <c r="K50" s="731"/>
      <c r="L50" s="731"/>
      <c r="M50" s="452"/>
      <c r="N50" s="732"/>
      <c r="O50" s="733"/>
      <c r="P50" s="734"/>
      <c r="Q50" s="735"/>
      <c r="R50" s="736"/>
      <c r="S50" s="737"/>
      <c r="T50" s="738"/>
      <c r="U50" s="712"/>
      <c r="V50" s="739"/>
    </row>
    <row r="51" spans="2:22" ht="18.75" customHeight="1">
      <c r="B51" s="453" t="s">
        <v>4</v>
      </c>
      <c r="C51" s="453"/>
      <c r="D51" s="453"/>
      <c r="E51" s="453"/>
      <c r="F51" s="453" t="s">
        <v>6</v>
      </c>
      <c r="G51" s="430"/>
    </row>
    <row r="52" spans="2:22" ht="18.75" customHeight="1">
      <c r="B52" s="453" t="s">
        <v>5</v>
      </c>
      <c r="C52" s="453"/>
      <c r="D52" s="453"/>
      <c r="E52" s="453"/>
      <c r="F52" s="453" t="s">
        <v>39</v>
      </c>
      <c r="G52" s="430"/>
    </row>
    <row r="53" spans="2:22" ht="18.75" customHeight="1">
      <c r="B53" s="358" t="s">
        <v>43</v>
      </c>
      <c r="C53" s="358"/>
      <c r="D53" s="358"/>
      <c r="E53" s="358"/>
      <c r="F53" s="453" t="s">
        <v>257</v>
      </c>
      <c r="G53" s="430"/>
    </row>
  </sheetData>
  <mergeCells count="205">
    <mergeCell ref="B1:F1"/>
    <mergeCell ref="S1:V1"/>
    <mergeCell ref="B3:V3"/>
    <mergeCell ref="B4:V4"/>
    <mergeCell ref="B5:V5"/>
    <mergeCell ref="B6:F14"/>
    <mergeCell ref="G6:J6"/>
    <mergeCell ref="K6:N6"/>
    <mergeCell ref="O6:R6"/>
    <mergeCell ref="S6:V6"/>
    <mergeCell ref="G11:J12"/>
    <mergeCell ref="K11:N12"/>
    <mergeCell ref="O11:R12"/>
    <mergeCell ref="S11:V11"/>
    <mergeCell ref="S13:T13"/>
    <mergeCell ref="U13:V13"/>
    <mergeCell ref="B2:M2"/>
    <mergeCell ref="B15:V15"/>
    <mergeCell ref="B16:H17"/>
    <mergeCell ref="I16:P16"/>
    <mergeCell ref="G7:J7"/>
    <mergeCell ref="K7:N7"/>
    <mergeCell ref="O7:R7"/>
    <mergeCell ref="S7:V7"/>
    <mergeCell ref="G8:J8"/>
    <mergeCell ref="K8:N8"/>
    <mergeCell ref="O8:R8"/>
    <mergeCell ref="S8:V8"/>
    <mergeCell ref="G9:I9"/>
    <mergeCell ref="K9:M9"/>
    <mergeCell ref="O9:Q9"/>
    <mergeCell ref="S9:U9"/>
    <mergeCell ref="G10:J10"/>
    <mergeCell ref="K10:N10"/>
    <mergeCell ref="O10:R10"/>
    <mergeCell ref="S10:V10"/>
    <mergeCell ref="G14:I14"/>
    <mergeCell ref="K14:M14"/>
    <mergeCell ref="O14:Q14"/>
    <mergeCell ref="S14:U14"/>
    <mergeCell ref="Q16:T17"/>
    <mergeCell ref="U16:V17"/>
    <mergeCell ref="I17:J17"/>
    <mergeCell ref="U21:V21"/>
    <mergeCell ref="I22:J22"/>
    <mergeCell ref="K22:L22"/>
    <mergeCell ref="M22:N22"/>
    <mergeCell ref="O22:P22"/>
    <mergeCell ref="S22:T22"/>
    <mergeCell ref="S20:T20"/>
    <mergeCell ref="I19:J19"/>
    <mergeCell ref="K19:L19"/>
    <mergeCell ref="M19:N19"/>
    <mergeCell ref="O19:P19"/>
    <mergeCell ref="K17:L17"/>
    <mergeCell ref="M17:N17"/>
    <mergeCell ref="O17:P17"/>
    <mergeCell ref="I18:J18"/>
    <mergeCell ref="K18:L18"/>
    <mergeCell ref="M18:N18"/>
    <mergeCell ref="O18:P18"/>
    <mergeCell ref="E21:H21"/>
    <mergeCell ref="I21:J21"/>
    <mergeCell ref="K21:L21"/>
    <mergeCell ref="M21:N21"/>
    <mergeCell ref="O21:P21"/>
    <mergeCell ref="S21:T21"/>
    <mergeCell ref="I20:J20"/>
    <mergeCell ref="K20:L20"/>
    <mergeCell ref="M20:N20"/>
    <mergeCell ref="O20:P20"/>
    <mergeCell ref="I24:J24"/>
    <mergeCell ref="K24:L24"/>
    <mergeCell ref="M24:N24"/>
    <mergeCell ref="O24:P24"/>
    <mergeCell ref="S24:T24"/>
    <mergeCell ref="U24:V24"/>
    <mergeCell ref="I23:J23"/>
    <mergeCell ref="K23:L23"/>
    <mergeCell ref="M23:N23"/>
    <mergeCell ref="O23:P23"/>
    <mergeCell ref="S23:T23"/>
    <mergeCell ref="U23:V23"/>
    <mergeCell ref="I25:J25"/>
    <mergeCell ref="K25:L25"/>
    <mergeCell ref="M25:N25"/>
    <mergeCell ref="O25:P25"/>
    <mergeCell ref="S25:T25"/>
    <mergeCell ref="I26:J26"/>
    <mergeCell ref="K26:L26"/>
    <mergeCell ref="M26:N26"/>
    <mergeCell ref="O26:P26"/>
    <mergeCell ref="S26:T26"/>
    <mergeCell ref="S28:T28"/>
    <mergeCell ref="U28:V28"/>
    <mergeCell ref="I29:J29"/>
    <mergeCell ref="K29:L29"/>
    <mergeCell ref="M29:N29"/>
    <mergeCell ref="O29:P29"/>
    <mergeCell ref="S29:T29"/>
    <mergeCell ref="I27:J27"/>
    <mergeCell ref="K27:L27"/>
    <mergeCell ref="M27:N27"/>
    <mergeCell ref="O27:P27"/>
    <mergeCell ref="S27:T27"/>
    <mergeCell ref="I28:J28"/>
    <mergeCell ref="K28:L28"/>
    <mergeCell ref="M28:N28"/>
    <mergeCell ref="O28:P28"/>
    <mergeCell ref="Q28:R28"/>
    <mergeCell ref="O32:P32"/>
    <mergeCell ref="S32:T32"/>
    <mergeCell ref="U32:V32"/>
    <mergeCell ref="I30:J30"/>
    <mergeCell ref="K30:L30"/>
    <mergeCell ref="M30:N30"/>
    <mergeCell ref="O30:P30"/>
    <mergeCell ref="S30:T30"/>
    <mergeCell ref="I31:J31"/>
    <mergeCell ref="K31:L31"/>
    <mergeCell ref="M31:N31"/>
    <mergeCell ref="S31:T31"/>
    <mergeCell ref="I33:J33"/>
    <mergeCell ref="K33:L33"/>
    <mergeCell ref="M33:N33"/>
    <mergeCell ref="I34:J34"/>
    <mergeCell ref="K34:L34"/>
    <mergeCell ref="M34:N34"/>
    <mergeCell ref="I32:J32"/>
    <mergeCell ref="K32:L32"/>
    <mergeCell ref="M32:N32"/>
    <mergeCell ref="O36:P36"/>
    <mergeCell ref="S36:T36"/>
    <mergeCell ref="I37:J37"/>
    <mergeCell ref="K37:L37"/>
    <mergeCell ref="M37:N37"/>
    <mergeCell ref="O37:P37"/>
    <mergeCell ref="I35:J35"/>
    <mergeCell ref="K35:L35"/>
    <mergeCell ref="M35:N35"/>
    <mergeCell ref="I36:J36"/>
    <mergeCell ref="K36:L36"/>
    <mergeCell ref="M36:N36"/>
    <mergeCell ref="B40:P40"/>
    <mergeCell ref="B44:H44"/>
    <mergeCell ref="I44:J44"/>
    <mergeCell ref="K44:L44"/>
    <mergeCell ref="M44:N44"/>
    <mergeCell ref="O44:P44"/>
    <mergeCell ref="B45:H45"/>
    <mergeCell ref="I38:J38"/>
    <mergeCell ref="K38:L38"/>
    <mergeCell ref="M38:N38"/>
    <mergeCell ref="O38:P38"/>
    <mergeCell ref="B39:H39"/>
    <mergeCell ref="I39:J39"/>
    <mergeCell ref="K39:L39"/>
    <mergeCell ref="M39:N39"/>
    <mergeCell ref="O39:P39"/>
    <mergeCell ref="B42:H42"/>
    <mergeCell ref="I42:J42"/>
    <mergeCell ref="K42:L42"/>
    <mergeCell ref="M42:N42"/>
    <mergeCell ref="O42:P42"/>
    <mergeCell ref="B43:H43"/>
    <mergeCell ref="I43:J43"/>
    <mergeCell ref="K43:L43"/>
    <mergeCell ref="M43:N43"/>
    <mergeCell ref="O43:P43"/>
    <mergeCell ref="B50:H50"/>
    <mergeCell ref="I50:L50"/>
    <mergeCell ref="N50:O50"/>
    <mergeCell ref="P50:Q50"/>
    <mergeCell ref="R50:T50"/>
    <mergeCell ref="U50:V50"/>
    <mergeCell ref="B49:H49"/>
    <mergeCell ref="I49:L49"/>
    <mergeCell ref="N49:O49"/>
    <mergeCell ref="P49:Q49"/>
    <mergeCell ref="R49:T49"/>
    <mergeCell ref="U49:V49"/>
    <mergeCell ref="Q40:V40"/>
    <mergeCell ref="B41:H41"/>
    <mergeCell ref="I41:J41"/>
    <mergeCell ref="K41:L41"/>
    <mergeCell ref="M41:N41"/>
    <mergeCell ref="O41:P41"/>
    <mergeCell ref="U48:V48"/>
    <mergeCell ref="B46:V46"/>
    <mergeCell ref="B47:H47"/>
    <mergeCell ref="I47:L47"/>
    <mergeCell ref="N47:O47"/>
    <mergeCell ref="P47:Q47"/>
    <mergeCell ref="R47:T47"/>
    <mergeCell ref="U47:V47"/>
    <mergeCell ref="I45:J45"/>
    <mergeCell ref="K45:L45"/>
    <mergeCell ref="M45:N45"/>
    <mergeCell ref="O45:P45"/>
    <mergeCell ref="B48:H48"/>
    <mergeCell ref="I48:L48"/>
    <mergeCell ref="N48:O48"/>
    <mergeCell ref="P48:Q48"/>
    <mergeCell ref="R48:T48"/>
    <mergeCell ref="Q41:V45"/>
  </mergeCells>
  <phoneticPr fontId="3"/>
  <conditionalFormatting sqref="S1:V1">
    <cfRule type="containsBlanks" dxfId="3" priority="3">
      <formula>LEN(TRIM(S1))=0</formula>
    </cfRule>
  </conditionalFormatting>
  <conditionalFormatting sqref="S1">
    <cfRule type="containsBlanks" dxfId="2" priority="4">
      <formula>LEN(TRIM(S1))=0</formula>
    </cfRule>
  </conditionalFormatting>
  <conditionalFormatting sqref="G9:I9 K9:M9 O9:Q9 S9:U9 S14:U14 O14:Q14 K14:M14 G14:I14">
    <cfRule type="containsBlanks" dxfId="1" priority="2">
      <formula>LEN(TRIM(G9))=0</formula>
    </cfRule>
  </conditionalFormatting>
  <conditionalFormatting sqref="I42:P43">
    <cfRule type="containsBlanks" dxfId="0" priority="1">
      <formula>LEN(TRIM(I42))=0</formula>
    </cfRule>
  </conditionalFormatting>
  <dataValidations count="1">
    <dataValidation type="list" allowBlank="1" showInputMessage="1" showErrorMessage="1" sqref="S1:V1" xr:uid="{D4416F35-1208-4E88-B72A-3D4D3F73382E}">
      <formula1>$W$1:$W$3</formula1>
    </dataValidation>
  </dataValidations>
  <printOptions horizontalCentered="1"/>
  <pageMargins left="0.54" right="0.41" top="0.78740157480314965" bottom="0.78740157480314965" header="0.51181102362204722" footer="0.51181102362204722"/>
  <pageSetup paperSize="9" scale="7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4" tint="-0.249977111117893"/>
    <pageSetUpPr fitToPage="1"/>
  </sheetPr>
  <dimension ref="B2:R31"/>
  <sheetViews>
    <sheetView showGridLines="0" view="pageBreakPreview" zoomScaleNormal="100" zoomScaleSheetLayoutView="100" workbookViewId="0">
      <selection activeCell="W28" sqref="W28"/>
    </sheetView>
  </sheetViews>
  <sheetFormatPr defaultRowHeight="13.5"/>
  <cols>
    <col min="1" max="1" width="1.375" customWidth="1"/>
    <col min="2" max="2" width="11.375" customWidth="1"/>
    <col min="3" max="3" width="14.375" bestFit="1" customWidth="1"/>
    <col min="4" max="14" width="5.875" customWidth="1"/>
    <col min="15" max="15" width="5.875" style="26" customWidth="1"/>
    <col min="16" max="16" width="9" style="27" bestFit="1" customWidth="1"/>
    <col min="17" max="17" width="11" style="27" bestFit="1" customWidth="1"/>
    <col min="18" max="18" width="9.25" bestFit="1" customWidth="1"/>
    <col min="19" max="19" width="1.375" customWidth="1"/>
  </cols>
  <sheetData>
    <row r="2" spans="2:18" ht="17.25">
      <c r="B2" s="25" t="s">
        <v>261</v>
      </c>
      <c r="C2" s="25"/>
    </row>
    <row r="3" spans="2:18" ht="17.25">
      <c r="B3" s="25" t="s">
        <v>296</v>
      </c>
      <c r="C3" s="28"/>
    </row>
    <row r="4" spans="2:18" ht="15" customHeight="1" thickBot="1">
      <c r="B4" s="25"/>
      <c r="C4" s="28"/>
      <c r="I4" s="390">
        <v>2020</v>
      </c>
      <c r="M4" s="391">
        <v>2021</v>
      </c>
    </row>
    <row r="5" spans="2:18" ht="27.75" thickBot="1">
      <c r="B5" s="29" t="s">
        <v>51</v>
      </c>
      <c r="C5" s="30" t="s">
        <v>52</v>
      </c>
      <c r="D5" s="31" t="s">
        <v>53</v>
      </c>
      <c r="E5" s="31" t="s">
        <v>54</v>
      </c>
      <c r="F5" s="31" t="s">
        <v>55</v>
      </c>
      <c r="G5" s="31" t="s">
        <v>56</v>
      </c>
      <c r="H5" s="31" t="s">
        <v>57</v>
      </c>
      <c r="I5" s="31" t="s">
        <v>58</v>
      </c>
      <c r="J5" s="31" t="s">
        <v>59</v>
      </c>
      <c r="K5" s="31" t="s">
        <v>60</v>
      </c>
      <c r="L5" s="31" t="s">
        <v>61</v>
      </c>
      <c r="M5" s="31" t="s">
        <v>62</v>
      </c>
      <c r="N5" s="31" t="s">
        <v>63</v>
      </c>
      <c r="O5" s="31" t="s">
        <v>64</v>
      </c>
      <c r="P5" s="32" t="s">
        <v>65</v>
      </c>
      <c r="Q5" s="33" t="s">
        <v>66</v>
      </c>
      <c r="R5" s="54" t="s">
        <v>67</v>
      </c>
    </row>
    <row r="6" spans="2:18">
      <c r="B6" s="34" t="s">
        <v>68</v>
      </c>
      <c r="C6" s="35" t="s">
        <v>69</v>
      </c>
      <c r="D6" s="36"/>
      <c r="E6" s="36"/>
      <c r="F6" s="36"/>
      <c r="G6" s="36"/>
      <c r="H6" s="36"/>
      <c r="I6" s="38">
        <v>10</v>
      </c>
      <c r="J6" s="37">
        <v>10</v>
      </c>
      <c r="K6" s="37">
        <v>10</v>
      </c>
      <c r="L6" s="37">
        <v>10</v>
      </c>
      <c r="M6" s="38">
        <v>10</v>
      </c>
      <c r="N6" s="38">
        <v>10</v>
      </c>
      <c r="O6" s="37">
        <v>10</v>
      </c>
      <c r="P6" s="39">
        <f>SUM(H6:O6)</f>
        <v>70</v>
      </c>
      <c r="Q6" s="40">
        <v>2780</v>
      </c>
      <c r="R6" s="367">
        <f>ROUNDDOWN(P6*Q6,0)</f>
        <v>194600</v>
      </c>
    </row>
    <row r="7" spans="2:18">
      <c r="B7" s="41" t="s">
        <v>70</v>
      </c>
      <c r="C7" s="42" t="s">
        <v>71</v>
      </c>
      <c r="D7" s="36"/>
      <c r="E7" s="36"/>
      <c r="F7" s="36"/>
      <c r="G7" s="36"/>
      <c r="H7" s="36"/>
      <c r="I7" s="38">
        <v>10</v>
      </c>
      <c r="J7" s="38">
        <v>10</v>
      </c>
      <c r="K7" s="38">
        <v>50</v>
      </c>
      <c r="L7" s="38">
        <v>50</v>
      </c>
      <c r="M7" s="38">
        <v>20</v>
      </c>
      <c r="N7" s="38">
        <v>20</v>
      </c>
      <c r="O7" s="38">
        <v>10</v>
      </c>
      <c r="P7" s="43">
        <f>SUM(H7:O7)</f>
        <v>170</v>
      </c>
      <c r="Q7" s="44">
        <v>2000</v>
      </c>
      <c r="R7" s="368">
        <f>ROUNDDOWN(P7*Q7,0)</f>
        <v>340000</v>
      </c>
    </row>
    <row r="8" spans="2:18">
      <c r="B8" s="41" t="s">
        <v>72</v>
      </c>
      <c r="C8" s="42" t="s">
        <v>71</v>
      </c>
      <c r="D8" s="36"/>
      <c r="E8" s="36"/>
      <c r="F8" s="36"/>
      <c r="G8" s="36"/>
      <c r="H8" s="36"/>
      <c r="I8" s="38">
        <v>14</v>
      </c>
      <c r="J8" s="38">
        <v>14</v>
      </c>
      <c r="K8" s="38">
        <v>14</v>
      </c>
      <c r="L8" s="38">
        <v>14</v>
      </c>
      <c r="M8" s="38">
        <v>10</v>
      </c>
      <c r="N8" s="38">
        <v>10</v>
      </c>
      <c r="O8" s="38">
        <v>10</v>
      </c>
      <c r="P8" s="43">
        <f>SUM(H8:O8)</f>
        <v>86</v>
      </c>
      <c r="Q8" s="44">
        <v>1540</v>
      </c>
      <c r="R8" s="368">
        <f>ROUNDDOWN(P8*Q8,0)</f>
        <v>132440</v>
      </c>
    </row>
    <row r="9" spans="2:18" ht="14.25" thickBot="1">
      <c r="B9" s="41" t="s">
        <v>73</v>
      </c>
      <c r="C9" s="45" t="s">
        <v>74</v>
      </c>
      <c r="D9" s="46"/>
      <c r="E9" s="46"/>
      <c r="F9" s="46"/>
      <c r="G9" s="46"/>
      <c r="H9" s="46"/>
      <c r="I9" s="47">
        <v>10</v>
      </c>
      <c r="J9" s="47">
        <v>10</v>
      </c>
      <c r="K9" s="47">
        <v>10</v>
      </c>
      <c r="L9" s="47">
        <v>10</v>
      </c>
      <c r="M9" s="47">
        <v>10</v>
      </c>
      <c r="N9" s="47">
        <v>10</v>
      </c>
      <c r="O9" s="47">
        <v>10</v>
      </c>
      <c r="P9" s="48">
        <f>SUM(H9:O9)</f>
        <v>70</v>
      </c>
      <c r="Q9" s="49">
        <v>1390</v>
      </c>
      <c r="R9" s="369">
        <f>ROUNDDOWN(P9*Q9,0)</f>
        <v>97300</v>
      </c>
    </row>
    <row r="10" spans="2:18" ht="15" thickTop="1" thickBot="1">
      <c r="B10" s="924" t="s">
        <v>75</v>
      </c>
      <c r="C10" s="925"/>
      <c r="D10" s="50"/>
      <c r="E10" s="50"/>
      <c r="F10" s="50"/>
      <c r="G10" s="50"/>
      <c r="H10" s="50"/>
      <c r="I10" s="51">
        <f t="shared" ref="I10:P10" si="0">SUM(I6:I9)</f>
        <v>44</v>
      </c>
      <c r="J10" s="51">
        <f t="shared" si="0"/>
        <v>44</v>
      </c>
      <c r="K10" s="51">
        <f t="shared" si="0"/>
        <v>84</v>
      </c>
      <c r="L10" s="51">
        <f t="shared" si="0"/>
        <v>84</v>
      </c>
      <c r="M10" s="51">
        <f t="shared" si="0"/>
        <v>50</v>
      </c>
      <c r="N10" s="51">
        <f t="shared" si="0"/>
        <v>50</v>
      </c>
      <c r="O10" s="51">
        <f t="shared" si="0"/>
        <v>40</v>
      </c>
      <c r="P10" s="52">
        <f t="shared" si="0"/>
        <v>396</v>
      </c>
      <c r="Q10" s="53"/>
      <c r="R10" s="370">
        <f>SUM(R6:R9)</f>
        <v>764340</v>
      </c>
    </row>
    <row r="11" spans="2:18">
      <c r="B11" s="926"/>
      <c r="C11" s="926"/>
      <c r="D11" s="926"/>
      <c r="E11" s="926"/>
      <c r="F11" s="926"/>
      <c r="G11" s="926"/>
      <c r="H11" s="926"/>
      <c r="I11" s="926"/>
      <c r="J11" s="926"/>
      <c r="K11" s="926"/>
      <c r="L11" s="926"/>
      <c r="M11" s="926"/>
      <c r="N11" s="926"/>
      <c r="O11" s="926"/>
    </row>
    <row r="12" spans="2:18" ht="17.25">
      <c r="B12" s="25" t="s">
        <v>297</v>
      </c>
      <c r="C12" s="28"/>
    </row>
    <row r="13" spans="2:18" ht="12.75" customHeight="1" thickBot="1">
      <c r="B13" s="25"/>
      <c r="C13" s="28"/>
      <c r="D13" s="390">
        <v>2021</v>
      </c>
      <c r="M13" s="389">
        <v>2022</v>
      </c>
    </row>
    <row r="14" spans="2:18" ht="27.75" thickBot="1">
      <c r="B14" s="29" t="s">
        <v>51</v>
      </c>
      <c r="C14" s="30" t="s">
        <v>52</v>
      </c>
      <c r="D14" s="31" t="s">
        <v>53</v>
      </c>
      <c r="E14" s="31" t="s">
        <v>54</v>
      </c>
      <c r="F14" s="31" t="s">
        <v>55</v>
      </c>
      <c r="G14" s="31" t="s">
        <v>56</v>
      </c>
      <c r="H14" s="31" t="s">
        <v>57</v>
      </c>
      <c r="I14" s="31" t="s">
        <v>58</v>
      </c>
      <c r="J14" s="31" t="s">
        <v>59</v>
      </c>
      <c r="K14" s="31" t="s">
        <v>60</v>
      </c>
      <c r="L14" s="31" t="s">
        <v>61</v>
      </c>
      <c r="M14" s="31" t="s">
        <v>62</v>
      </c>
      <c r="N14" s="31" t="s">
        <v>63</v>
      </c>
      <c r="O14" s="31" t="s">
        <v>64</v>
      </c>
      <c r="P14" s="32" t="s">
        <v>65</v>
      </c>
      <c r="Q14" s="33" t="s">
        <v>66</v>
      </c>
      <c r="R14" s="54" t="s">
        <v>67</v>
      </c>
    </row>
    <row r="15" spans="2:18">
      <c r="B15" s="34" t="s">
        <v>76</v>
      </c>
      <c r="C15" s="35" t="s">
        <v>69</v>
      </c>
      <c r="D15" s="38">
        <v>5</v>
      </c>
      <c r="E15" s="38">
        <v>5</v>
      </c>
      <c r="F15" s="38">
        <v>5</v>
      </c>
      <c r="G15" s="38">
        <v>5</v>
      </c>
      <c r="H15" s="38">
        <v>5</v>
      </c>
      <c r="I15" s="38">
        <v>5</v>
      </c>
      <c r="J15" s="38">
        <v>5</v>
      </c>
      <c r="K15" s="38">
        <v>5</v>
      </c>
      <c r="L15" s="38">
        <v>5</v>
      </c>
      <c r="M15" s="38">
        <v>5</v>
      </c>
      <c r="N15" s="38">
        <v>5</v>
      </c>
      <c r="O15" s="38">
        <v>5</v>
      </c>
      <c r="P15" s="39">
        <f>SUM(D15:O15)</f>
        <v>60</v>
      </c>
      <c r="Q15" s="40">
        <v>2780</v>
      </c>
      <c r="R15" s="367">
        <f>ROUNDDOWN(P15*Q15,0)</f>
        <v>166800</v>
      </c>
    </row>
    <row r="16" spans="2:18">
      <c r="B16" s="41" t="s">
        <v>70</v>
      </c>
      <c r="C16" s="42" t="s">
        <v>71</v>
      </c>
      <c r="D16" s="38">
        <v>5</v>
      </c>
      <c r="E16" s="38">
        <v>5</v>
      </c>
      <c r="F16" s="38">
        <v>5</v>
      </c>
      <c r="G16" s="38">
        <v>5</v>
      </c>
      <c r="H16" s="38">
        <v>5</v>
      </c>
      <c r="I16" s="38">
        <v>5</v>
      </c>
      <c r="J16" s="38">
        <v>10</v>
      </c>
      <c r="K16" s="38">
        <v>10</v>
      </c>
      <c r="L16" s="38">
        <v>5</v>
      </c>
      <c r="M16" s="38">
        <v>5</v>
      </c>
      <c r="N16" s="38">
        <v>5</v>
      </c>
      <c r="O16" s="38">
        <v>5</v>
      </c>
      <c r="P16" s="43">
        <f>SUM(D16:O16)</f>
        <v>70</v>
      </c>
      <c r="Q16" s="44">
        <v>2000</v>
      </c>
      <c r="R16" s="368">
        <f>ROUNDDOWN(P16*Q16,0)</f>
        <v>140000</v>
      </c>
    </row>
    <row r="17" spans="2:18">
      <c r="B17" s="41" t="s">
        <v>77</v>
      </c>
      <c r="C17" s="42" t="s">
        <v>71</v>
      </c>
      <c r="D17" s="38">
        <v>5</v>
      </c>
      <c r="E17" s="38">
        <v>5</v>
      </c>
      <c r="F17" s="38">
        <v>5</v>
      </c>
      <c r="G17" s="38">
        <v>5</v>
      </c>
      <c r="H17" s="38">
        <v>5</v>
      </c>
      <c r="I17" s="38">
        <v>5</v>
      </c>
      <c r="J17" s="38">
        <v>10</v>
      </c>
      <c r="K17" s="38">
        <v>10</v>
      </c>
      <c r="L17" s="38">
        <v>5</v>
      </c>
      <c r="M17" s="38">
        <v>5</v>
      </c>
      <c r="N17" s="38">
        <v>5</v>
      </c>
      <c r="O17" s="38">
        <v>5</v>
      </c>
      <c r="P17" s="43">
        <f>SUM(D17:O17)</f>
        <v>70</v>
      </c>
      <c r="Q17" s="44">
        <v>1540</v>
      </c>
      <c r="R17" s="368">
        <f>ROUNDDOWN(P17*Q17,0)</f>
        <v>107800</v>
      </c>
    </row>
    <row r="18" spans="2:18" ht="14.25" thickBot="1">
      <c r="B18" s="41" t="s">
        <v>73</v>
      </c>
      <c r="C18" s="45" t="s">
        <v>74</v>
      </c>
      <c r="D18" s="47">
        <v>5</v>
      </c>
      <c r="E18" s="47">
        <v>5</v>
      </c>
      <c r="F18" s="47">
        <v>5</v>
      </c>
      <c r="G18" s="47">
        <v>5</v>
      </c>
      <c r="H18" s="47">
        <v>5</v>
      </c>
      <c r="I18" s="47">
        <v>5</v>
      </c>
      <c r="J18" s="47">
        <v>5</v>
      </c>
      <c r="K18" s="47">
        <v>5</v>
      </c>
      <c r="L18" s="47">
        <v>5</v>
      </c>
      <c r="M18" s="47">
        <v>5</v>
      </c>
      <c r="N18" s="47">
        <v>6</v>
      </c>
      <c r="O18" s="47">
        <v>6</v>
      </c>
      <c r="P18" s="48">
        <f>SUM(D18:O18)</f>
        <v>62</v>
      </c>
      <c r="Q18" s="49">
        <v>1390</v>
      </c>
      <c r="R18" s="369">
        <f>ROUNDDOWN(P18*Q18,0)</f>
        <v>86180</v>
      </c>
    </row>
    <row r="19" spans="2:18" ht="15" thickTop="1" thickBot="1">
      <c r="B19" s="924" t="s">
        <v>75</v>
      </c>
      <c r="C19" s="925"/>
      <c r="D19" s="51">
        <f t="shared" ref="D19:P19" si="1">SUM(D15:D18)</f>
        <v>20</v>
      </c>
      <c r="E19" s="51">
        <f t="shared" si="1"/>
        <v>20</v>
      </c>
      <c r="F19" s="51">
        <f t="shared" si="1"/>
        <v>20</v>
      </c>
      <c r="G19" s="51">
        <f t="shared" si="1"/>
        <v>20</v>
      </c>
      <c r="H19" s="51">
        <f t="shared" si="1"/>
        <v>20</v>
      </c>
      <c r="I19" s="51">
        <f t="shared" si="1"/>
        <v>20</v>
      </c>
      <c r="J19" s="51">
        <f t="shared" si="1"/>
        <v>30</v>
      </c>
      <c r="K19" s="51">
        <f t="shared" si="1"/>
        <v>30</v>
      </c>
      <c r="L19" s="51">
        <f t="shared" si="1"/>
        <v>20</v>
      </c>
      <c r="M19" s="51">
        <f t="shared" si="1"/>
        <v>20</v>
      </c>
      <c r="N19" s="51">
        <f t="shared" si="1"/>
        <v>21</v>
      </c>
      <c r="O19" s="51">
        <f t="shared" si="1"/>
        <v>21</v>
      </c>
      <c r="P19" s="52">
        <f t="shared" si="1"/>
        <v>262</v>
      </c>
      <c r="Q19" s="53"/>
      <c r="R19" s="55">
        <f>SUM(R15:R18)</f>
        <v>500780</v>
      </c>
    </row>
    <row r="20" spans="2:18">
      <c r="B20" s="56"/>
      <c r="C20" s="57"/>
    </row>
    <row r="21" spans="2:18" ht="17.25">
      <c r="B21" s="25" t="s">
        <v>298</v>
      </c>
      <c r="C21" s="28"/>
    </row>
    <row r="22" spans="2:18" ht="12.75" customHeight="1" thickBot="1">
      <c r="B22" s="25"/>
      <c r="C22" s="28"/>
      <c r="D22" s="388">
        <v>2022</v>
      </c>
      <c r="M22" s="388">
        <v>2021</v>
      </c>
    </row>
    <row r="23" spans="2:18" ht="27.75" thickBot="1">
      <c r="B23" s="29" t="s">
        <v>51</v>
      </c>
      <c r="C23" s="30" t="s">
        <v>52</v>
      </c>
      <c r="D23" s="31" t="s">
        <v>53</v>
      </c>
      <c r="E23" s="31" t="s">
        <v>54</v>
      </c>
      <c r="F23" s="31" t="s">
        <v>55</v>
      </c>
      <c r="G23" s="31" t="s">
        <v>56</v>
      </c>
      <c r="H23" s="31" t="s">
        <v>57</v>
      </c>
      <c r="I23" s="31" t="s">
        <v>58</v>
      </c>
      <c r="J23" s="31" t="s">
        <v>59</v>
      </c>
      <c r="K23" s="31" t="s">
        <v>60</v>
      </c>
      <c r="L23" s="31" t="s">
        <v>61</v>
      </c>
      <c r="M23" s="31" t="s">
        <v>62</v>
      </c>
      <c r="N23" s="31" t="s">
        <v>63</v>
      </c>
      <c r="O23" s="31" t="s">
        <v>64</v>
      </c>
      <c r="P23" s="32" t="s">
        <v>65</v>
      </c>
      <c r="Q23" s="33" t="s">
        <v>66</v>
      </c>
      <c r="R23" s="54" t="s">
        <v>67</v>
      </c>
    </row>
    <row r="24" spans="2:18">
      <c r="B24" s="34" t="s">
        <v>76</v>
      </c>
      <c r="C24" s="35" t="s">
        <v>69</v>
      </c>
      <c r="D24" s="38">
        <v>5</v>
      </c>
      <c r="E24" s="38">
        <v>5</v>
      </c>
      <c r="F24" s="38">
        <v>5</v>
      </c>
      <c r="G24" s="38">
        <v>5</v>
      </c>
      <c r="H24" s="38">
        <v>5</v>
      </c>
      <c r="I24" s="38">
        <v>5</v>
      </c>
      <c r="J24" s="38">
        <v>5</v>
      </c>
      <c r="K24" s="38">
        <v>5</v>
      </c>
      <c r="L24" s="38">
        <v>5</v>
      </c>
      <c r="M24" s="38">
        <v>10</v>
      </c>
      <c r="N24" s="38">
        <v>10</v>
      </c>
      <c r="O24" s="38">
        <v>10</v>
      </c>
      <c r="P24" s="39">
        <f>SUM(D24:O24)</f>
        <v>75</v>
      </c>
      <c r="Q24" s="40">
        <v>2780</v>
      </c>
      <c r="R24" s="367">
        <f>ROUNDDOWN(P24*Q24,0)</f>
        <v>208500</v>
      </c>
    </row>
    <row r="25" spans="2:18">
      <c r="B25" s="41" t="s">
        <v>78</v>
      </c>
      <c r="C25" s="42" t="s">
        <v>71</v>
      </c>
      <c r="D25" s="38">
        <v>5</v>
      </c>
      <c r="E25" s="38">
        <v>5</v>
      </c>
      <c r="F25" s="38">
        <v>5</v>
      </c>
      <c r="G25" s="38">
        <v>5</v>
      </c>
      <c r="H25" s="38">
        <v>5</v>
      </c>
      <c r="I25" s="38">
        <v>5</v>
      </c>
      <c r="J25" s="38">
        <v>10</v>
      </c>
      <c r="K25" s="38">
        <v>10</v>
      </c>
      <c r="L25" s="38">
        <v>5</v>
      </c>
      <c r="M25" s="38">
        <v>20</v>
      </c>
      <c r="N25" s="38">
        <v>20</v>
      </c>
      <c r="O25" s="38">
        <v>5</v>
      </c>
      <c r="P25" s="43">
        <f>SUM(D25:O25)</f>
        <v>100</v>
      </c>
      <c r="Q25" s="44">
        <v>2000</v>
      </c>
      <c r="R25" s="368">
        <f>ROUNDDOWN(P25*Q25,0)</f>
        <v>200000</v>
      </c>
    </row>
    <row r="26" spans="2:18">
      <c r="B26" s="41" t="s">
        <v>79</v>
      </c>
      <c r="C26" s="42" t="s">
        <v>71</v>
      </c>
      <c r="D26" s="38">
        <v>5</v>
      </c>
      <c r="E26" s="38">
        <v>5</v>
      </c>
      <c r="F26" s="38">
        <v>5</v>
      </c>
      <c r="G26" s="38">
        <v>5</v>
      </c>
      <c r="H26" s="38">
        <v>5</v>
      </c>
      <c r="I26" s="38">
        <v>5</v>
      </c>
      <c r="J26" s="38">
        <v>10</v>
      </c>
      <c r="K26" s="38">
        <v>10</v>
      </c>
      <c r="L26" s="38">
        <v>5</v>
      </c>
      <c r="M26" s="38">
        <v>20</v>
      </c>
      <c r="N26" s="38">
        <v>20</v>
      </c>
      <c r="O26" s="38">
        <v>5</v>
      </c>
      <c r="P26" s="43">
        <f>SUM(D26:O26)</f>
        <v>100</v>
      </c>
      <c r="Q26" s="44">
        <v>1540</v>
      </c>
      <c r="R26" s="368">
        <f>ROUNDDOWN(P26*Q26,0)</f>
        <v>154000</v>
      </c>
    </row>
    <row r="27" spans="2:18" ht="14.25" thickBot="1">
      <c r="B27" s="41" t="s">
        <v>80</v>
      </c>
      <c r="C27" s="45" t="s">
        <v>74</v>
      </c>
      <c r="D27" s="47">
        <v>5</v>
      </c>
      <c r="E27" s="47">
        <v>5</v>
      </c>
      <c r="F27" s="47">
        <v>5</v>
      </c>
      <c r="G27" s="47">
        <v>5</v>
      </c>
      <c r="H27" s="47">
        <v>5</v>
      </c>
      <c r="I27" s="47">
        <v>5</v>
      </c>
      <c r="J27" s="47">
        <v>5</v>
      </c>
      <c r="K27" s="47">
        <v>5</v>
      </c>
      <c r="L27" s="47">
        <v>5</v>
      </c>
      <c r="M27" s="47">
        <v>20</v>
      </c>
      <c r="N27" s="47">
        <v>20</v>
      </c>
      <c r="O27" s="47">
        <v>13</v>
      </c>
      <c r="P27" s="48">
        <f>SUM(D27:O27)</f>
        <v>98</v>
      </c>
      <c r="Q27" s="49">
        <v>1390</v>
      </c>
      <c r="R27" s="369">
        <f>ROUNDDOWN(P27*Q27,0)</f>
        <v>136220</v>
      </c>
    </row>
    <row r="28" spans="2:18" ht="15" thickTop="1" thickBot="1">
      <c r="B28" s="924" t="s">
        <v>75</v>
      </c>
      <c r="C28" s="925"/>
      <c r="D28" s="51">
        <f t="shared" ref="D28:P28" si="2">SUM(D24:D27)</f>
        <v>20</v>
      </c>
      <c r="E28" s="51">
        <f t="shared" si="2"/>
        <v>20</v>
      </c>
      <c r="F28" s="51">
        <f t="shared" si="2"/>
        <v>20</v>
      </c>
      <c r="G28" s="51">
        <f t="shared" si="2"/>
        <v>20</v>
      </c>
      <c r="H28" s="51">
        <f t="shared" si="2"/>
        <v>20</v>
      </c>
      <c r="I28" s="51">
        <f t="shared" si="2"/>
        <v>20</v>
      </c>
      <c r="J28" s="51">
        <f t="shared" si="2"/>
        <v>30</v>
      </c>
      <c r="K28" s="51">
        <f t="shared" si="2"/>
        <v>30</v>
      </c>
      <c r="L28" s="51">
        <f t="shared" si="2"/>
        <v>20</v>
      </c>
      <c r="M28" s="51">
        <f t="shared" si="2"/>
        <v>70</v>
      </c>
      <c r="N28" s="51">
        <f t="shared" si="2"/>
        <v>70</v>
      </c>
      <c r="O28" s="51">
        <f t="shared" si="2"/>
        <v>33</v>
      </c>
      <c r="P28" s="52">
        <f t="shared" si="2"/>
        <v>373</v>
      </c>
      <c r="Q28" s="53"/>
      <c r="R28" s="55">
        <f>SUM(R24:R27)</f>
        <v>698720</v>
      </c>
    </row>
    <row r="30" spans="2:18">
      <c r="B30" s="56" t="s">
        <v>313</v>
      </c>
    </row>
    <row r="31" spans="2:18">
      <c r="Q31" s="27" t="s">
        <v>0</v>
      </c>
      <c r="R31" s="58">
        <f>R10+R19+R28</f>
        <v>1963840</v>
      </c>
    </row>
  </sheetData>
  <mergeCells count="4">
    <mergeCell ref="B10:C10"/>
    <mergeCell ref="B11:O11"/>
    <mergeCell ref="B19:C19"/>
    <mergeCell ref="B28:C28"/>
  </mergeCells>
  <phoneticPr fontId="3"/>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0000"/>
  </sheetPr>
  <dimension ref="A2:V37"/>
  <sheetViews>
    <sheetView showGridLines="0" topLeftCell="A10" zoomScale="80" zoomScaleNormal="80" zoomScaleSheetLayoutView="85" workbookViewId="0">
      <selection activeCell="S34" sqref="S34"/>
    </sheetView>
  </sheetViews>
  <sheetFormatPr defaultColWidth="9" defaultRowHeight="13.5"/>
  <cols>
    <col min="1" max="1" width="2.625" style="27" customWidth="1"/>
    <col min="2" max="2" width="9" style="27"/>
    <col min="3" max="3" width="10.625" style="70" customWidth="1"/>
    <col min="4" max="4" width="10" style="27" customWidth="1"/>
    <col min="5" max="5" width="11" style="27" customWidth="1"/>
    <col min="6" max="8" width="10.5" style="27" customWidth="1"/>
    <col min="9" max="9" width="12.5" style="27" customWidth="1"/>
    <col min="10" max="10" width="5.875" style="27" customWidth="1"/>
    <col min="11" max="11" width="10.75" style="27" customWidth="1"/>
    <col min="12" max="12" width="10.5" style="27" customWidth="1"/>
    <col min="13" max="13" width="6" style="27" customWidth="1"/>
    <col min="14" max="15" width="10.75" style="27" customWidth="1"/>
    <col min="16" max="16" width="11.375" style="27" customWidth="1"/>
    <col min="17" max="18" width="11" style="27" customWidth="1"/>
    <col min="19" max="19" width="11.875" style="27" customWidth="1"/>
    <col min="20" max="20" width="11.625" style="27" customWidth="1"/>
    <col min="21" max="21" width="9.25" style="27" bestFit="1" customWidth="1"/>
    <col min="22" max="16384" width="9" style="27"/>
  </cols>
  <sheetData>
    <row r="2" spans="1:22" ht="23.25" customHeight="1">
      <c r="A2" s="985" t="s">
        <v>206</v>
      </c>
      <c r="B2" s="985"/>
      <c r="C2" s="985"/>
      <c r="D2" s="985"/>
      <c r="E2" s="985"/>
      <c r="F2" s="985"/>
      <c r="G2" s="985"/>
      <c r="H2" s="985"/>
      <c r="I2" s="985"/>
      <c r="J2" s="985"/>
      <c r="K2" s="985"/>
      <c r="L2" s="985"/>
      <c r="M2" s="985"/>
      <c r="N2" s="985"/>
      <c r="O2" s="985"/>
      <c r="P2" s="985"/>
      <c r="Q2" s="985"/>
      <c r="R2" s="985"/>
      <c r="S2" s="985"/>
      <c r="T2" s="985"/>
      <c r="U2" s="371"/>
      <c r="V2" s="59"/>
    </row>
    <row r="3" spans="1:22" ht="15" customHeight="1">
      <c r="B3" s="60"/>
      <c r="C3" s="60"/>
      <c r="D3" s="60"/>
      <c r="E3" s="60"/>
      <c r="F3" s="60"/>
      <c r="G3" s="60"/>
      <c r="H3" s="60"/>
      <c r="I3" s="60"/>
      <c r="J3" s="60"/>
      <c r="K3" s="60"/>
      <c r="L3" s="60"/>
      <c r="M3" s="60"/>
      <c r="N3" s="60"/>
      <c r="O3" s="60"/>
      <c r="P3" s="60"/>
      <c r="Q3" s="60"/>
      <c r="R3" s="60"/>
      <c r="S3" s="60"/>
      <c r="T3" s="60"/>
      <c r="U3" s="60"/>
      <c r="V3" s="60"/>
    </row>
    <row r="4" spans="1:22" ht="23.25" customHeight="1">
      <c r="B4" s="986" t="s">
        <v>81</v>
      </c>
      <c r="C4" s="986"/>
      <c r="D4" s="987"/>
      <c r="E4" s="987"/>
      <c r="F4" s="987"/>
      <c r="G4" s="987"/>
      <c r="H4" s="987"/>
      <c r="I4" s="987"/>
      <c r="J4" s="987"/>
      <c r="K4" s="987"/>
      <c r="L4" s="167"/>
      <c r="M4" s="167"/>
      <c r="N4" s="61"/>
      <c r="O4" s="61"/>
      <c r="P4" s="62" t="s">
        <v>82</v>
      </c>
      <c r="Q4" s="988"/>
      <c r="R4" s="988"/>
      <c r="S4" s="988"/>
      <c r="T4" s="988"/>
      <c r="U4" s="63"/>
    </row>
    <row r="5" spans="1:22" ht="23.25" customHeight="1">
      <c r="B5" s="986" t="s">
        <v>83</v>
      </c>
      <c r="C5" s="986"/>
      <c r="D5" s="989"/>
      <c r="E5" s="989"/>
      <c r="F5" s="989"/>
      <c r="G5" s="989"/>
      <c r="H5" s="989"/>
      <c r="I5" s="989"/>
      <c r="J5" s="989"/>
      <c r="K5" s="989"/>
      <c r="L5" s="168"/>
      <c r="M5" s="168"/>
      <c r="N5" s="61"/>
      <c r="O5" s="61"/>
      <c r="P5" s="61"/>
      <c r="Q5" s="61"/>
      <c r="R5" s="61"/>
      <c r="S5" s="61"/>
      <c r="T5" s="61"/>
      <c r="U5" s="63"/>
    </row>
    <row r="6" spans="1:22" ht="23.25" customHeight="1">
      <c r="B6" s="978"/>
      <c r="C6" s="978"/>
      <c r="D6" s="979"/>
      <c r="E6" s="979"/>
      <c r="F6" s="979"/>
      <c r="G6" s="979"/>
      <c r="H6" s="979"/>
      <c r="I6" s="979"/>
      <c r="J6" s="979"/>
      <c r="K6" s="979"/>
      <c r="L6" s="168"/>
      <c r="M6" s="168"/>
      <c r="N6" s="64"/>
      <c r="O6" s="64"/>
      <c r="P6" s="65" t="s">
        <v>84</v>
      </c>
      <c r="Q6" s="66" t="s">
        <v>85</v>
      </c>
      <c r="R6" s="980"/>
      <c r="S6" s="980"/>
      <c r="T6" s="980"/>
    </row>
    <row r="7" spans="1:22" ht="23.25" customHeight="1">
      <c r="B7" s="981" t="s">
        <v>86</v>
      </c>
      <c r="C7" s="981"/>
      <c r="D7" s="982" t="s">
        <v>87</v>
      </c>
      <c r="E7" s="983"/>
      <c r="F7" s="983"/>
      <c r="G7" s="983"/>
      <c r="H7" s="983"/>
      <c r="I7" s="983"/>
      <c r="J7" s="983"/>
      <c r="K7" s="983"/>
      <c r="L7" s="168"/>
      <c r="M7" s="168"/>
      <c r="N7" s="64"/>
      <c r="O7" s="64"/>
      <c r="P7" s="64"/>
      <c r="Q7" s="66" t="s">
        <v>88</v>
      </c>
      <c r="R7" s="984" t="s">
        <v>89</v>
      </c>
      <c r="S7" s="984"/>
      <c r="T7" s="984"/>
    </row>
    <row r="9" spans="1:22" ht="27" customHeight="1">
      <c r="B9" s="965" t="s">
        <v>90</v>
      </c>
      <c r="C9" s="966"/>
      <c r="D9" s="953" t="s">
        <v>91</v>
      </c>
      <c r="E9" s="962" t="s">
        <v>92</v>
      </c>
      <c r="F9" s="961" t="s">
        <v>93</v>
      </c>
      <c r="G9" s="961"/>
      <c r="H9" s="961"/>
      <c r="I9" s="953" t="s">
        <v>94</v>
      </c>
      <c r="J9" s="973" t="s">
        <v>95</v>
      </c>
      <c r="K9" s="974"/>
      <c r="L9" s="974"/>
      <c r="M9" s="974"/>
      <c r="N9" s="974"/>
      <c r="O9" s="975"/>
      <c r="P9" s="962" t="s">
        <v>276</v>
      </c>
      <c r="Q9" s="961" t="s">
        <v>96</v>
      </c>
      <c r="R9" s="961"/>
      <c r="S9" s="953" t="s">
        <v>97</v>
      </c>
      <c r="T9" s="956" t="s">
        <v>98</v>
      </c>
    </row>
    <row r="10" spans="1:22" ht="49.5" customHeight="1">
      <c r="B10" s="967"/>
      <c r="C10" s="968"/>
      <c r="D10" s="954"/>
      <c r="E10" s="963"/>
      <c r="F10" s="953" t="s">
        <v>99</v>
      </c>
      <c r="G10" s="962" t="s">
        <v>100</v>
      </c>
      <c r="H10" s="962" t="s">
        <v>101</v>
      </c>
      <c r="I10" s="954"/>
      <c r="J10" s="993" t="s">
        <v>262</v>
      </c>
      <c r="K10" s="994"/>
      <c r="L10" s="363" t="s">
        <v>267</v>
      </c>
      <c r="M10" s="995" t="s">
        <v>268</v>
      </c>
      <c r="N10" s="996"/>
      <c r="O10" s="954" t="s">
        <v>269</v>
      </c>
      <c r="P10" s="963"/>
      <c r="Q10" s="959" t="s">
        <v>264</v>
      </c>
      <c r="R10" s="959" t="s">
        <v>265</v>
      </c>
      <c r="S10" s="954"/>
      <c r="T10" s="957"/>
    </row>
    <row r="11" spans="1:22" ht="30" customHeight="1">
      <c r="B11" s="969"/>
      <c r="C11" s="970"/>
      <c r="D11" s="955"/>
      <c r="E11" s="964"/>
      <c r="F11" s="955"/>
      <c r="G11" s="964"/>
      <c r="H11" s="964"/>
      <c r="I11" s="955"/>
      <c r="J11" s="173" t="s">
        <v>210</v>
      </c>
      <c r="K11" s="173" t="s">
        <v>209</v>
      </c>
      <c r="L11" s="173" t="s">
        <v>116</v>
      </c>
      <c r="M11" s="173" t="s">
        <v>210</v>
      </c>
      <c r="N11" s="173" t="s">
        <v>209</v>
      </c>
      <c r="O11" s="955"/>
      <c r="P11" s="964"/>
      <c r="Q11" s="960"/>
      <c r="R11" s="960"/>
      <c r="S11" s="955"/>
      <c r="T11" s="958"/>
    </row>
    <row r="12" spans="1:22" ht="21" customHeight="1">
      <c r="B12" s="951" t="s">
        <v>299</v>
      </c>
      <c r="C12" s="952"/>
      <c r="D12" s="67">
        <v>21</v>
      </c>
      <c r="E12" s="68">
        <v>470000</v>
      </c>
      <c r="F12" s="68">
        <v>50000</v>
      </c>
      <c r="G12" s="68">
        <v>75000</v>
      </c>
      <c r="H12" s="68">
        <v>20000</v>
      </c>
      <c r="I12" s="68">
        <f>SUM(E12:H12)</f>
        <v>615000</v>
      </c>
      <c r="J12" s="68">
        <v>10</v>
      </c>
      <c r="K12" s="68">
        <v>22000</v>
      </c>
      <c r="L12" s="68">
        <v>0</v>
      </c>
      <c r="M12" s="68">
        <v>25</v>
      </c>
      <c r="N12" s="68">
        <v>42000</v>
      </c>
      <c r="O12" s="68">
        <v>700</v>
      </c>
      <c r="P12" s="68">
        <v>702000</v>
      </c>
      <c r="Q12" s="68">
        <v>4551</v>
      </c>
      <c r="R12" s="68">
        <v>1353</v>
      </c>
      <c r="S12" s="68">
        <f>SUM(K12,N12,O12,L12,Q12,R12)</f>
        <v>70604</v>
      </c>
      <c r="T12" s="69">
        <f t="shared" ref="T12:T26" si="0">I12+S12</f>
        <v>685604</v>
      </c>
    </row>
    <row r="13" spans="1:22" ht="21" customHeight="1">
      <c r="B13" s="951" t="s">
        <v>301</v>
      </c>
      <c r="C13" s="952"/>
      <c r="D13" s="67">
        <v>17</v>
      </c>
      <c r="E13" s="68">
        <v>470000</v>
      </c>
      <c r="F13" s="68">
        <v>50000</v>
      </c>
      <c r="G13" s="68">
        <v>75000</v>
      </c>
      <c r="H13" s="68">
        <v>0</v>
      </c>
      <c r="I13" s="68">
        <f t="shared" ref="I13:I25" si="1">SUM(E13:H13)</f>
        <v>595000</v>
      </c>
      <c r="J13" s="68">
        <v>10</v>
      </c>
      <c r="K13" s="68">
        <v>22000</v>
      </c>
      <c r="L13" s="68">
        <v>0</v>
      </c>
      <c r="M13" s="68">
        <v>25</v>
      </c>
      <c r="N13" s="68">
        <v>42000</v>
      </c>
      <c r="O13" s="68">
        <v>700</v>
      </c>
      <c r="P13" s="68">
        <v>700000</v>
      </c>
      <c r="Q13" s="68">
        <v>4551</v>
      </c>
      <c r="R13" s="68">
        <v>1353</v>
      </c>
      <c r="S13" s="68">
        <f t="shared" ref="S13:S25" si="2">SUM(K13,N13,O13,L13,Q13,R13)</f>
        <v>70604</v>
      </c>
      <c r="T13" s="69">
        <f t="shared" si="0"/>
        <v>665604</v>
      </c>
    </row>
    <row r="14" spans="1:22" ht="21" customHeight="1">
      <c r="B14" s="951" t="s">
        <v>302</v>
      </c>
      <c r="C14" s="952"/>
      <c r="D14" s="67">
        <v>22</v>
      </c>
      <c r="E14" s="68">
        <v>470000</v>
      </c>
      <c r="F14" s="68">
        <v>50000</v>
      </c>
      <c r="G14" s="68">
        <v>75000</v>
      </c>
      <c r="H14" s="68">
        <v>0</v>
      </c>
      <c r="I14" s="68">
        <f t="shared" si="1"/>
        <v>595000</v>
      </c>
      <c r="J14" s="68">
        <v>10</v>
      </c>
      <c r="K14" s="68">
        <v>22000</v>
      </c>
      <c r="L14" s="68">
        <v>0</v>
      </c>
      <c r="M14" s="68">
        <v>25</v>
      </c>
      <c r="N14" s="68">
        <v>42000</v>
      </c>
      <c r="O14" s="68">
        <v>700</v>
      </c>
      <c r="P14" s="68">
        <v>700000</v>
      </c>
      <c r="Q14" s="68">
        <v>4551</v>
      </c>
      <c r="R14" s="68">
        <v>1353</v>
      </c>
      <c r="S14" s="68">
        <f t="shared" si="2"/>
        <v>70604</v>
      </c>
      <c r="T14" s="69">
        <f t="shared" si="0"/>
        <v>665604</v>
      </c>
    </row>
    <row r="15" spans="1:22" ht="21" customHeight="1">
      <c r="B15" s="951" t="s">
        <v>207</v>
      </c>
      <c r="C15" s="952"/>
      <c r="D15" s="67"/>
      <c r="E15" s="68">
        <v>750000</v>
      </c>
      <c r="F15" s="68"/>
      <c r="G15" s="68"/>
      <c r="H15" s="68"/>
      <c r="I15" s="68">
        <f>SUM(E15:H15)</f>
        <v>750000</v>
      </c>
      <c r="J15" s="68">
        <v>10</v>
      </c>
      <c r="K15" s="68">
        <v>48500</v>
      </c>
      <c r="L15" s="68">
        <v>0</v>
      </c>
      <c r="M15" s="68">
        <v>25</v>
      </c>
      <c r="N15" s="68">
        <v>89200</v>
      </c>
      <c r="O15" s="68">
        <v>1500</v>
      </c>
      <c r="P15" s="68">
        <v>750000</v>
      </c>
      <c r="Q15" s="68">
        <v>5550</v>
      </c>
      <c r="R15" s="68">
        <v>1650</v>
      </c>
      <c r="S15" s="68">
        <f t="shared" si="2"/>
        <v>146400</v>
      </c>
      <c r="T15" s="69">
        <f t="shared" si="0"/>
        <v>896400</v>
      </c>
    </row>
    <row r="16" spans="1:22" ht="21" customHeight="1">
      <c r="B16" s="951" t="s">
        <v>303</v>
      </c>
      <c r="C16" s="952"/>
      <c r="D16" s="67">
        <v>22</v>
      </c>
      <c r="E16" s="68">
        <v>470000</v>
      </c>
      <c r="F16" s="68">
        <v>50000</v>
      </c>
      <c r="G16" s="68">
        <v>75000</v>
      </c>
      <c r="H16" s="68">
        <v>0</v>
      </c>
      <c r="I16" s="68">
        <f t="shared" si="1"/>
        <v>595000</v>
      </c>
      <c r="J16" s="68">
        <v>10</v>
      </c>
      <c r="K16" s="68">
        <v>22000</v>
      </c>
      <c r="L16" s="68">
        <v>0</v>
      </c>
      <c r="M16" s="68">
        <v>25</v>
      </c>
      <c r="N16" s="68">
        <v>42000</v>
      </c>
      <c r="O16" s="68">
        <v>700</v>
      </c>
      <c r="P16" s="68">
        <v>700000</v>
      </c>
      <c r="Q16" s="68">
        <v>4551</v>
      </c>
      <c r="R16" s="68">
        <v>1353</v>
      </c>
      <c r="S16" s="68">
        <f t="shared" si="2"/>
        <v>70604</v>
      </c>
      <c r="T16" s="69">
        <f t="shared" si="0"/>
        <v>665604</v>
      </c>
    </row>
    <row r="17" spans="2:20" ht="21" customHeight="1">
      <c r="B17" s="951" t="s">
        <v>304</v>
      </c>
      <c r="C17" s="952"/>
      <c r="D17" s="67">
        <v>21</v>
      </c>
      <c r="E17" s="68">
        <v>470000</v>
      </c>
      <c r="F17" s="68">
        <v>50000</v>
      </c>
      <c r="G17" s="68">
        <v>75000</v>
      </c>
      <c r="H17" s="68">
        <v>0</v>
      </c>
      <c r="I17" s="68">
        <f t="shared" si="1"/>
        <v>595000</v>
      </c>
      <c r="J17" s="68">
        <v>10</v>
      </c>
      <c r="K17" s="68">
        <v>22000</v>
      </c>
      <c r="L17" s="68">
        <v>0</v>
      </c>
      <c r="M17" s="68">
        <v>25</v>
      </c>
      <c r="N17" s="68">
        <v>42000</v>
      </c>
      <c r="O17" s="68">
        <v>700</v>
      </c>
      <c r="P17" s="68">
        <v>700000</v>
      </c>
      <c r="Q17" s="68">
        <v>4551</v>
      </c>
      <c r="R17" s="68">
        <v>1353</v>
      </c>
      <c r="S17" s="68">
        <f t="shared" si="2"/>
        <v>70604</v>
      </c>
      <c r="T17" s="69">
        <f t="shared" si="0"/>
        <v>665604</v>
      </c>
    </row>
    <row r="18" spans="2:20" ht="21" customHeight="1">
      <c r="B18" s="951" t="s">
        <v>305</v>
      </c>
      <c r="C18" s="952"/>
      <c r="D18" s="67">
        <v>19</v>
      </c>
      <c r="E18" s="68">
        <v>470000</v>
      </c>
      <c r="F18" s="68">
        <v>50000</v>
      </c>
      <c r="G18" s="68">
        <v>75000</v>
      </c>
      <c r="H18" s="68">
        <v>0</v>
      </c>
      <c r="I18" s="68">
        <f t="shared" si="1"/>
        <v>595000</v>
      </c>
      <c r="J18" s="68">
        <v>10</v>
      </c>
      <c r="K18" s="68">
        <v>22000</v>
      </c>
      <c r="L18" s="68">
        <v>0</v>
      </c>
      <c r="M18" s="68">
        <v>25</v>
      </c>
      <c r="N18" s="68">
        <v>42000</v>
      </c>
      <c r="O18" s="68">
        <v>700</v>
      </c>
      <c r="P18" s="68">
        <v>700000</v>
      </c>
      <c r="Q18" s="68">
        <v>4551</v>
      </c>
      <c r="R18" s="68">
        <v>1353</v>
      </c>
      <c r="S18" s="68">
        <f t="shared" si="2"/>
        <v>70604</v>
      </c>
      <c r="T18" s="69">
        <f t="shared" si="0"/>
        <v>665604</v>
      </c>
    </row>
    <row r="19" spans="2:20" ht="21" customHeight="1">
      <c r="B19" s="951" t="s">
        <v>306</v>
      </c>
      <c r="C19" s="952"/>
      <c r="D19" s="67">
        <v>21</v>
      </c>
      <c r="E19" s="68">
        <v>470000</v>
      </c>
      <c r="F19" s="68">
        <v>50000</v>
      </c>
      <c r="G19" s="68">
        <v>75000</v>
      </c>
      <c r="H19" s="68">
        <v>20000</v>
      </c>
      <c r="I19" s="68">
        <f t="shared" si="1"/>
        <v>615000</v>
      </c>
      <c r="J19" s="68">
        <v>10</v>
      </c>
      <c r="K19" s="68">
        <v>22000</v>
      </c>
      <c r="L19" s="68">
        <v>0</v>
      </c>
      <c r="M19" s="68">
        <v>26</v>
      </c>
      <c r="N19" s="68">
        <v>45000</v>
      </c>
      <c r="O19" s="68">
        <v>750</v>
      </c>
      <c r="P19" s="68">
        <v>702000</v>
      </c>
      <c r="Q19" s="68">
        <v>4551</v>
      </c>
      <c r="R19" s="68">
        <v>1353</v>
      </c>
      <c r="S19" s="68">
        <f t="shared" si="2"/>
        <v>73654</v>
      </c>
      <c r="T19" s="69">
        <f t="shared" si="0"/>
        <v>688654</v>
      </c>
    </row>
    <row r="20" spans="2:20" ht="21" customHeight="1">
      <c r="B20" s="951" t="s">
        <v>307</v>
      </c>
      <c r="C20" s="952"/>
      <c r="D20" s="67">
        <v>19</v>
      </c>
      <c r="E20" s="68">
        <v>470000</v>
      </c>
      <c r="F20" s="68">
        <v>50000</v>
      </c>
      <c r="G20" s="68">
        <v>75000</v>
      </c>
      <c r="H20" s="68">
        <v>0</v>
      </c>
      <c r="I20" s="68">
        <f t="shared" si="1"/>
        <v>595000</v>
      </c>
      <c r="J20" s="68">
        <v>10</v>
      </c>
      <c r="K20" s="68">
        <v>22000</v>
      </c>
      <c r="L20" s="68">
        <v>0</v>
      </c>
      <c r="M20" s="68">
        <v>26</v>
      </c>
      <c r="N20" s="68">
        <v>45000</v>
      </c>
      <c r="O20" s="68">
        <v>750</v>
      </c>
      <c r="P20" s="68">
        <v>700000</v>
      </c>
      <c r="Q20" s="68">
        <v>4551</v>
      </c>
      <c r="R20" s="68">
        <v>1353</v>
      </c>
      <c r="S20" s="68">
        <f t="shared" si="2"/>
        <v>73654</v>
      </c>
      <c r="T20" s="69">
        <f t="shared" si="0"/>
        <v>668654</v>
      </c>
    </row>
    <row r="21" spans="2:20" ht="21" customHeight="1">
      <c r="B21" s="951" t="s">
        <v>308</v>
      </c>
      <c r="C21" s="952"/>
      <c r="D21" s="67">
        <v>18</v>
      </c>
      <c r="E21" s="68">
        <v>470000</v>
      </c>
      <c r="F21" s="68">
        <v>50000</v>
      </c>
      <c r="G21" s="68">
        <v>75000</v>
      </c>
      <c r="H21" s="68">
        <v>0</v>
      </c>
      <c r="I21" s="68">
        <f t="shared" si="1"/>
        <v>595000</v>
      </c>
      <c r="J21" s="68">
        <v>10</v>
      </c>
      <c r="K21" s="68">
        <v>22000</v>
      </c>
      <c r="L21" s="68">
        <v>0</v>
      </c>
      <c r="M21" s="68">
        <v>26</v>
      </c>
      <c r="N21" s="68">
        <v>45000</v>
      </c>
      <c r="O21" s="68">
        <v>750</v>
      </c>
      <c r="P21" s="68">
        <v>700000</v>
      </c>
      <c r="Q21" s="68">
        <v>4551</v>
      </c>
      <c r="R21" s="68">
        <v>1353</v>
      </c>
      <c r="S21" s="68">
        <f t="shared" si="2"/>
        <v>73654</v>
      </c>
      <c r="T21" s="69">
        <f t="shared" si="0"/>
        <v>668654</v>
      </c>
    </row>
    <row r="22" spans="2:20" ht="21" customHeight="1">
      <c r="B22" s="951" t="s">
        <v>208</v>
      </c>
      <c r="C22" s="952"/>
      <c r="D22" s="67"/>
      <c r="E22" s="68">
        <v>750000</v>
      </c>
      <c r="F22" s="68"/>
      <c r="G22" s="68"/>
      <c r="H22" s="68"/>
      <c r="I22" s="68">
        <f>SUM(E22:H22)</f>
        <v>750000</v>
      </c>
      <c r="J22" s="68">
        <v>10</v>
      </c>
      <c r="K22" s="68">
        <v>48500</v>
      </c>
      <c r="L22" s="68">
        <v>0</v>
      </c>
      <c r="M22" s="68">
        <v>26</v>
      </c>
      <c r="N22" s="68">
        <v>91100</v>
      </c>
      <c r="O22" s="68">
        <v>1500</v>
      </c>
      <c r="P22" s="68">
        <v>750000</v>
      </c>
      <c r="Q22" s="68">
        <v>5550</v>
      </c>
      <c r="R22" s="68">
        <v>1650</v>
      </c>
      <c r="S22" s="68">
        <f t="shared" si="2"/>
        <v>148300</v>
      </c>
      <c r="T22" s="69">
        <f t="shared" si="0"/>
        <v>898300</v>
      </c>
    </row>
    <row r="23" spans="2:20" ht="21" customHeight="1">
      <c r="B23" s="951" t="s">
        <v>309</v>
      </c>
      <c r="C23" s="952"/>
      <c r="D23" s="67">
        <v>18</v>
      </c>
      <c r="E23" s="68">
        <v>470000</v>
      </c>
      <c r="F23" s="68">
        <v>50000</v>
      </c>
      <c r="G23" s="68">
        <v>75000</v>
      </c>
      <c r="H23" s="68">
        <v>0</v>
      </c>
      <c r="I23" s="68">
        <f t="shared" si="1"/>
        <v>595000</v>
      </c>
      <c r="J23" s="68">
        <v>10</v>
      </c>
      <c r="K23" s="68">
        <v>22000</v>
      </c>
      <c r="L23" s="68">
        <v>0</v>
      </c>
      <c r="M23" s="68">
        <v>26</v>
      </c>
      <c r="N23" s="68">
        <v>45000</v>
      </c>
      <c r="O23" s="68">
        <v>750</v>
      </c>
      <c r="P23" s="68">
        <v>700000</v>
      </c>
      <c r="Q23" s="68">
        <v>4551</v>
      </c>
      <c r="R23" s="68">
        <v>1353</v>
      </c>
      <c r="S23" s="68">
        <f t="shared" si="2"/>
        <v>73654</v>
      </c>
      <c r="T23" s="69">
        <f t="shared" si="0"/>
        <v>668654</v>
      </c>
    </row>
    <row r="24" spans="2:20" ht="21" customHeight="1">
      <c r="B24" s="951" t="s">
        <v>310</v>
      </c>
      <c r="C24" s="952"/>
      <c r="D24" s="67">
        <v>20</v>
      </c>
      <c r="E24" s="68">
        <v>470000</v>
      </c>
      <c r="F24" s="68">
        <v>50000</v>
      </c>
      <c r="G24" s="68">
        <v>75000</v>
      </c>
      <c r="H24" s="68">
        <v>0</v>
      </c>
      <c r="I24" s="68">
        <f t="shared" si="1"/>
        <v>595000</v>
      </c>
      <c r="J24" s="68">
        <v>10</v>
      </c>
      <c r="K24" s="68">
        <v>22000</v>
      </c>
      <c r="L24" s="68">
        <v>0</v>
      </c>
      <c r="M24" s="68">
        <v>26</v>
      </c>
      <c r="N24" s="68">
        <v>45000</v>
      </c>
      <c r="O24" s="68">
        <v>750</v>
      </c>
      <c r="P24" s="68">
        <v>700000</v>
      </c>
      <c r="Q24" s="68">
        <v>4551</v>
      </c>
      <c r="R24" s="68">
        <v>1353</v>
      </c>
      <c r="S24" s="68">
        <f t="shared" si="2"/>
        <v>73654</v>
      </c>
      <c r="T24" s="69">
        <f t="shared" si="0"/>
        <v>668654</v>
      </c>
    </row>
    <row r="25" spans="2:20" ht="21" customHeight="1">
      <c r="B25" s="951" t="s">
        <v>311</v>
      </c>
      <c r="C25" s="952"/>
      <c r="D25" s="67">
        <v>22</v>
      </c>
      <c r="E25" s="68">
        <v>470000</v>
      </c>
      <c r="F25" s="68">
        <v>50000</v>
      </c>
      <c r="G25" s="68">
        <v>75000</v>
      </c>
      <c r="H25" s="68">
        <v>0</v>
      </c>
      <c r="I25" s="68">
        <f t="shared" si="1"/>
        <v>595000</v>
      </c>
      <c r="J25" s="68">
        <v>10</v>
      </c>
      <c r="K25" s="68">
        <v>22000</v>
      </c>
      <c r="L25" s="68">
        <v>0</v>
      </c>
      <c r="M25" s="68">
        <v>26</v>
      </c>
      <c r="N25" s="68">
        <v>45000</v>
      </c>
      <c r="O25" s="68">
        <v>750</v>
      </c>
      <c r="P25" s="68">
        <v>700000</v>
      </c>
      <c r="Q25" s="68">
        <v>4551</v>
      </c>
      <c r="R25" s="68">
        <v>1353</v>
      </c>
      <c r="S25" s="68">
        <f t="shared" si="2"/>
        <v>73654</v>
      </c>
      <c r="T25" s="69">
        <f t="shared" si="0"/>
        <v>668654</v>
      </c>
    </row>
    <row r="26" spans="2:20" ht="21" customHeight="1">
      <c r="B26" s="976" t="s">
        <v>102</v>
      </c>
      <c r="C26" s="977"/>
      <c r="D26" s="359">
        <f t="shared" ref="D26:K26" si="3">SUM(D12:D25)</f>
        <v>240</v>
      </c>
      <c r="E26" s="169">
        <f t="shared" si="3"/>
        <v>7140000</v>
      </c>
      <c r="F26" s="169">
        <f t="shared" si="3"/>
        <v>600000</v>
      </c>
      <c r="G26" s="169">
        <f t="shared" si="3"/>
        <v>900000</v>
      </c>
      <c r="H26" s="169">
        <f t="shared" si="3"/>
        <v>40000</v>
      </c>
      <c r="I26" s="169">
        <f t="shared" si="3"/>
        <v>8680000</v>
      </c>
      <c r="J26" s="169"/>
      <c r="K26" s="169">
        <f t="shared" si="3"/>
        <v>361000</v>
      </c>
      <c r="L26" s="169">
        <f>SUM(L12:L25)</f>
        <v>0</v>
      </c>
      <c r="M26" s="169"/>
      <c r="N26" s="169">
        <f>SUM(N12:N25)</f>
        <v>702300</v>
      </c>
      <c r="O26" s="169">
        <f>SUM(O12:O25)</f>
        <v>11700</v>
      </c>
      <c r="P26" s="169"/>
      <c r="Q26" s="169">
        <f>SUM(Q12:Q25)</f>
        <v>65712</v>
      </c>
      <c r="R26" s="169">
        <f>SUM(R12:R25)</f>
        <v>19536</v>
      </c>
      <c r="S26" s="169">
        <f>SUM(S12:S25)</f>
        <v>1160248</v>
      </c>
      <c r="T26" s="360">
        <f t="shared" si="0"/>
        <v>9840248</v>
      </c>
    </row>
    <row r="28" spans="2:20" ht="21" customHeight="1">
      <c r="B28" s="940" t="s">
        <v>103</v>
      </c>
      <c r="C28" s="941"/>
      <c r="D28" s="949">
        <f>T26-H26</f>
        <v>9800248</v>
      </c>
      <c r="E28" s="950"/>
      <c r="F28" s="42" t="s">
        <v>3</v>
      </c>
      <c r="H28" s="932" t="s">
        <v>270</v>
      </c>
      <c r="I28" s="933" t="s">
        <v>271</v>
      </c>
      <c r="J28" s="935" t="s">
        <v>266</v>
      </c>
      <c r="K28" s="936"/>
      <c r="L28" s="932" t="s">
        <v>275</v>
      </c>
      <c r="M28" s="932"/>
      <c r="N28" s="932"/>
      <c r="O28" s="932"/>
      <c r="P28" s="971" t="s">
        <v>272</v>
      </c>
      <c r="Q28" s="933" t="s">
        <v>273</v>
      </c>
      <c r="R28" s="933" t="s">
        <v>274</v>
      </c>
    </row>
    <row r="29" spans="2:20" ht="21" customHeight="1">
      <c r="B29" s="940" t="s">
        <v>104</v>
      </c>
      <c r="C29" s="941"/>
      <c r="D29" s="949">
        <f>ROUNDUP(H26/1.08,0)</f>
        <v>37038</v>
      </c>
      <c r="E29" s="950"/>
      <c r="F29" s="42" t="s">
        <v>3</v>
      </c>
      <c r="H29" s="932"/>
      <c r="I29" s="934"/>
      <c r="J29" s="937"/>
      <c r="K29" s="938"/>
      <c r="L29" s="990" t="s">
        <v>312</v>
      </c>
      <c r="M29" s="991"/>
      <c r="N29" s="991"/>
      <c r="O29" s="992"/>
      <c r="P29" s="972"/>
      <c r="Q29" s="934"/>
      <c r="R29" s="934"/>
    </row>
    <row r="30" spans="2:20" ht="21" customHeight="1">
      <c r="B30" s="940" t="s">
        <v>107</v>
      </c>
      <c r="C30" s="941"/>
      <c r="D30" s="949">
        <f>D28+D29</f>
        <v>9837286</v>
      </c>
      <c r="E30" s="950"/>
      <c r="F30" s="42" t="s">
        <v>3</v>
      </c>
      <c r="H30" s="361" t="s">
        <v>285</v>
      </c>
      <c r="I30" s="365" t="s">
        <v>280</v>
      </c>
      <c r="J30" s="930" t="s">
        <v>279</v>
      </c>
      <c r="K30" s="931"/>
      <c r="L30" s="930" t="s">
        <v>283</v>
      </c>
      <c r="M30" s="939"/>
      <c r="N30" s="939"/>
      <c r="O30" s="931"/>
      <c r="P30" s="365" t="s">
        <v>282</v>
      </c>
      <c r="Q30" s="365" t="s">
        <v>278</v>
      </c>
      <c r="R30" s="365" t="s">
        <v>280</v>
      </c>
    </row>
    <row r="31" spans="2:20" ht="21.75" customHeight="1">
      <c r="D31" s="71"/>
      <c r="E31" s="71"/>
      <c r="F31" s="72"/>
      <c r="H31" s="361" t="s">
        <v>263</v>
      </c>
      <c r="I31" s="365" t="s">
        <v>280</v>
      </c>
      <c r="J31" s="930" t="s">
        <v>279</v>
      </c>
      <c r="K31" s="931"/>
      <c r="L31" s="930" t="s">
        <v>283</v>
      </c>
      <c r="M31" s="939"/>
      <c r="N31" s="939"/>
      <c r="O31" s="931"/>
      <c r="P31" s="364" t="s">
        <v>277</v>
      </c>
      <c r="Q31" s="365" t="s">
        <v>281</v>
      </c>
      <c r="R31" s="364" t="s">
        <v>277</v>
      </c>
    </row>
    <row r="32" spans="2:20" ht="21" customHeight="1">
      <c r="B32" s="940" t="s">
        <v>105</v>
      </c>
      <c r="C32" s="941"/>
      <c r="D32" s="947">
        <v>8</v>
      </c>
      <c r="E32" s="948"/>
      <c r="F32" s="42" t="s">
        <v>106</v>
      </c>
      <c r="H32" s="361" t="s">
        <v>286</v>
      </c>
      <c r="I32" s="362" t="s">
        <v>284</v>
      </c>
      <c r="J32" s="930" t="s">
        <v>284</v>
      </c>
      <c r="K32" s="931"/>
      <c r="L32" s="927" t="s">
        <v>284</v>
      </c>
      <c r="M32" s="928"/>
      <c r="N32" s="928"/>
      <c r="O32" s="929"/>
      <c r="P32" s="364">
        <v>1</v>
      </c>
      <c r="Q32" s="366">
        <f>7/11</f>
        <v>0.63636363636363635</v>
      </c>
      <c r="R32" s="364">
        <v>1</v>
      </c>
    </row>
    <row r="33" spans="2:17" ht="21" customHeight="1">
      <c r="B33" s="940" t="s">
        <v>108</v>
      </c>
      <c r="C33" s="941"/>
      <c r="D33" s="947">
        <f>D26*D32</f>
        <v>1920</v>
      </c>
      <c r="E33" s="948"/>
      <c r="F33" s="42" t="s">
        <v>106</v>
      </c>
    </row>
    <row r="34" spans="2:17" ht="13.5" customHeight="1">
      <c r="D34" s="71"/>
      <c r="E34" s="71"/>
      <c r="F34" s="72"/>
    </row>
    <row r="35" spans="2:17" ht="26.25" customHeight="1">
      <c r="B35" s="940" t="s">
        <v>109</v>
      </c>
      <c r="C35" s="942"/>
      <c r="D35" s="943" t="s">
        <v>110</v>
      </c>
      <c r="E35" s="943"/>
      <c r="F35" s="943"/>
      <c r="G35" s="943"/>
      <c r="H35" s="943"/>
      <c r="I35" s="943"/>
      <c r="J35" s="943"/>
      <c r="K35" s="943"/>
      <c r="L35" s="943"/>
      <c r="M35" s="943"/>
      <c r="N35" s="943"/>
      <c r="O35" s="944"/>
      <c r="P35" s="73">
        <f>ROUNDDOWN(D30/D33,0)</f>
        <v>5123</v>
      </c>
      <c r="Q35" s="42" t="s">
        <v>3</v>
      </c>
    </row>
    <row r="36" spans="2:17" ht="26.25" customHeight="1">
      <c r="B36" s="940" t="s">
        <v>111</v>
      </c>
      <c r="C36" s="942"/>
      <c r="D36" s="945"/>
      <c r="E36" s="945"/>
      <c r="F36" s="945"/>
      <c r="G36" s="945"/>
      <c r="H36" s="945"/>
      <c r="I36" s="945"/>
      <c r="J36" s="945"/>
      <c r="K36" s="945"/>
      <c r="L36" s="945"/>
      <c r="M36" s="945"/>
      <c r="N36" s="945"/>
      <c r="O36" s="946"/>
      <c r="P36" s="73"/>
      <c r="Q36" s="42" t="s">
        <v>3</v>
      </c>
    </row>
    <row r="37" spans="2:17" ht="22.5" customHeight="1">
      <c r="K37" s="74"/>
      <c r="L37" s="74"/>
      <c r="M37" s="74"/>
    </row>
  </sheetData>
  <mergeCells count="73">
    <mergeCell ref="F9:H9"/>
    <mergeCell ref="O10:O11"/>
    <mergeCell ref="I9:I11"/>
    <mergeCell ref="R28:R29"/>
    <mergeCell ref="Q28:Q29"/>
    <mergeCell ref="L29:O29"/>
    <mergeCell ref="G10:G11"/>
    <mergeCell ref="F10:F11"/>
    <mergeCell ref="J10:K10"/>
    <mergeCell ref="M10:N10"/>
    <mergeCell ref="A2:T2"/>
    <mergeCell ref="B4:C4"/>
    <mergeCell ref="D4:K4"/>
    <mergeCell ref="Q4:T4"/>
    <mergeCell ref="B5:C5"/>
    <mergeCell ref="D5:K5"/>
    <mergeCell ref="B6:C6"/>
    <mergeCell ref="D6:K6"/>
    <mergeCell ref="R6:T6"/>
    <mergeCell ref="B7:C7"/>
    <mergeCell ref="D7:K7"/>
    <mergeCell ref="R7:T7"/>
    <mergeCell ref="E9:E11"/>
    <mergeCell ref="D9:D11"/>
    <mergeCell ref="B9:C11"/>
    <mergeCell ref="P28:P29"/>
    <mergeCell ref="J9:O9"/>
    <mergeCell ref="P9:P11"/>
    <mergeCell ref="D29:E29"/>
    <mergeCell ref="B26:C26"/>
    <mergeCell ref="B25:C25"/>
    <mergeCell ref="B15:C15"/>
    <mergeCell ref="B16:C16"/>
    <mergeCell ref="B17:C17"/>
    <mergeCell ref="B18:C18"/>
    <mergeCell ref="B19:C19"/>
    <mergeCell ref="L28:O28"/>
    <mergeCell ref="H10:H11"/>
    <mergeCell ref="S9:S11"/>
    <mergeCell ref="T9:T11"/>
    <mergeCell ref="R10:R11"/>
    <mergeCell ref="Q10:Q11"/>
    <mergeCell ref="Q9:R9"/>
    <mergeCell ref="B32:C32"/>
    <mergeCell ref="D28:E28"/>
    <mergeCell ref="D32:E32"/>
    <mergeCell ref="B12:C12"/>
    <mergeCell ref="B13:C13"/>
    <mergeCell ref="B14:C14"/>
    <mergeCell ref="B30:C30"/>
    <mergeCell ref="D30:E30"/>
    <mergeCell ref="B29:C29"/>
    <mergeCell ref="B20:C20"/>
    <mergeCell ref="B22:C22"/>
    <mergeCell ref="B21:C21"/>
    <mergeCell ref="B23:C23"/>
    <mergeCell ref="B24:C24"/>
    <mergeCell ref="B28:C28"/>
    <mergeCell ref="B33:C33"/>
    <mergeCell ref="B35:C35"/>
    <mergeCell ref="B36:C36"/>
    <mergeCell ref="D35:O35"/>
    <mergeCell ref="D36:O36"/>
    <mergeCell ref="D33:E33"/>
    <mergeCell ref="L32:O32"/>
    <mergeCell ref="J31:K31"/>
    <mergeCell ref="J30:K30"/>
    <mergeCell ref="H28:H29"/>
    <mergeCell ref="I28:I29"/>
    <mergeCell ref="J28:K29"/>
    <mergeCell ref="J32:K32"/>
    <mergeCell ref="L30:O30"/>
    <mergeCell ref="L31:O31"/>
  </mergeCells>
  <phoneticPr fontId="3"/>
  <pageMargins left="0.51181102362204722" right="0.5118110236220472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39997558519241921"/>
  </sheetPr>
  <dimension ref="A1:J14"/>
  <sheetViews>
    <sheetView view="pageBreakPreview" zoomScale="85" zoomScaleNormal="85" zoomScaleSheetLayoutView="85" workbookViewId="0">
      <selection activeCell="C10" sqref="C10:E10"/>
    </sheetView>
  </sheetViews>
  <sheetFormatPr defaultColWidth="9" defaultRowHeight="21.75" customHeight="1"/>
  <cols>
    <col min="1" max="1" width="19.5" style="129" customWidth="1"/>
    <col min="2" max="3" width="17.125" style="123" bestFit="1" customWidth="1"/>
    <col min="4" max="4" width="13" style="129" customWidth="1"/>
    <col min="5" max="5" width="34.125" style="129" customWidth="1"/>
    <col min="6" max="6" width="31" style="156" customWidth="1"/>
    <col min="7" max="7" width="8.875" style="123" customWidth="1"/>
    <col min="8" max="8" width="8.875" style="134" customWidth="1"/>
    <col min="9" max="9" width="9.875" style="149" customWidth="1"/>
    <col min="10" max="10" width="9.875" style="150" customWidth="1"/>
    <col min="11" max="16384" width="9" style="129"/>
  </cols>
  <sheetData>
    <row r="1" spans="1:10" ht="21.75" customHeight="1">
      <c r="A1" s="121" t="s">
        <v>188</v>
      </c>
      <c r="B1" s="122"/>
      <c r="D1" s="124"/>
      <c r="E1" s="124"/>
      <c r="F1" s="125"/>
      <c r="G1" s="124"/>
      <c r="H1" s="126"/>
      <c r="I1" s="127"/>
      <c r="J1" s="128"/>
    </row>
    <row r="2" spans="1:10" ht="21.75" customHeight="1">
      <c r="A2" s="130"/>
      <c r="B2" s="130"/>
      <c r="C2" s="131"/>
      <c r="D2" s="132"/>
      <c r="E2" s="132"/>
      <c r="F2" s="133"/>
      <c r="I2" s="135"/>
      <c r="J2" s="136"/>
    </row>
    <row r="3" spans="1:10" ht="21.75" customHeight="1">
      <c r="A3" s="137" t="s">
        <v>163</v>
      </c>
      <c r="B3" s="138" t="s">
        <v>164</v>
      </c>
      <c r="C3" s="1002" t="s">
        <v>165</v>
      </c>
      <c r="D3" s="1002"/>
      <c r="E3" s="1002"/>
      <c r="F3" s="1002"/>
      <c r="I3" s="135"/>
      <c r="J3" s="136"/>
    </row>
    <row r="4" spans="1:10" ht="21.75" customHeight="1">
      <c r="A4" s="137" t="s">
        <v>166</v>
      </c>
      <c r="B4" s="138" t="s">
        <v>167</v>
      </c>
      <c r="C4" s="1002" t="s">
        <v>168</v>
      </c>
      <c r="D4" s="1002"/>
      <c r="E4" s="1002"/>
      <c r="F4" s="1002"/>
      <c r="I4" s="135"/>
      <c r="J4" s="136"/>
    </row>
    <row r="5" spans="1:10" ht="21.75" customHeight="1">
      <c r="A5" s="130"/>
      <c r="B5" s="130"/>
      <c r="C5" s="131"/>
      <c r="D5" s="132"/>
      <c r="E5" s="132"/>
      <c r="F5" s="133"/>
      <c r="I5" s="135"/>
      <c r="J5" s="136"/>
    </row>
    <row r="6" spans="1:10" ht="21.75" customHeight="1">
      <c r="A6" s="372" t="s">
        <v>314</v>
      </c>
      <c r="B6" s="130"/>
      <c r="C6" s="131"/>
      <c r="D6" s="132"/>
      <c r="E6" s="132"/>
      <c r="F6" s="133"/>
      <c r="I6" s="135"/>
      <c r="J6" s="136"/>
    </row>
    <row r="7" spans="1:10" s="146" customFormat="1" ht="27.75" customHeight="1">
      <c r="A7" s="139" t="s">
        <v>169</v>
      </c>
      <c r="B7" s="140" t="s">
        <v>170</v>
      </c>
      <c r="C7" s="1003" t="s">
        <v>171</v>
      </c>
      <c r="D7" s="1004"/>
      <c r="E7" s="1005"/>
      <c r="F7" s="141" t="s">
        <v>172</v>
      </c>
      <c r="G7" s="142"/>
      <c r="H7" s="143"/>
      <c r="I7" s="144"/>
      <c r="J7" s="145"/>
    </row>
    <row r="8" spans="1:10" ht="35.25" customHeight="1">
      <c r="A8" s="147" t="s">
        <v>173</v>
      </c>
      <c r="B8" s="148">
        <v>585414</v>
      </c>
      <c r="C8" s="1006" t="s">
        <v>182</v>
      </c>
      <c r="D8" s="1007"/>
      <c r="E8" s="1008"/>
      <c r="F8" s="157" t="s">
        <v>178</v>
      </c>
    </row>
    <row r="9" spans="1:10" ht="35.25" customHeight="1">
      <c r="A9" s="147" t="s">
        <v>174</v>
      </c>
      <c r="B9" s="148">
        <f>110*B13*5*3*2</f>
        <v>396000</v>
      </c>
      <c r="C9" s="1009" t="s">
        <v>183</v>
      </c>
      <c r="D9" s="1007"/>
      <c r="E9" s="1008"/>
      <c r="F9" s="157" t="s">
        <v>179</v>
      </c>
    </row>
    <row r="10" spans="1:10" ht="46.5" customHeight="1">
      <c r="A10" s="147" t="s">
        <v>175</v>
      </c>
      <c r="B10" s="148">
        <v>350000</v>
      </c>
      <c r="C10" s="1006" t="s">
        <v>185</v>
      </c>
      <c r="D10" s="1010"/>
      <c r="E10" s="1011"/>
      <c r="F10" s="158" t="s">
        <v>180</v>
      </c>
    </row>
    <row r="11" spans="1:10" ht="35.25" customHeight="1" thickBot="1">
      <c r="A11" s="151" t="s">
        <v>176</v>
      </c>
      <c r="B11" s="152">
        <f>138*B13*7*2</f>
        <v>231840</v>
      </c>
      <c r="C11" s="997" t="s">
        <v>184</v>
      </c>
      <c r="D11" s="998"/>
      <c r="E11" s="999"/>
      <c r="F11" s="157" t="s">
        <v>181</v>
      </c>
    </row>
    <row r="12" spans="1:10" ht="27.75" customHeight="1" thickTop="1">
      <c r="A12" s="153" t="s">
        <v>177</v>
      </c>
      <c r="B12" s="154">
        <f>SUM(B8:B11)</f>
        <v>1563254</v>
      </c>
      <c r="C12" s="1000"/>
      <c r="D12" s="1000"/>
      <c r="E12" s="1001"/>
      <c r="F12" s="155"/>
    </row>
    <row r="13" spans="1:10" ht="21.75" customHeight="1">
      <c r="A13" s="129" t="s">
        <v>186</v>
      </c>
      <c r="B13" s="159">
        <v>120</v>
      </c>
    </row>
    <row r="14" spans="1:10" ht="21.75" customHeight="1">
      <c r="A14" s="129" t="s">
        <v>189</v>
      </c>
    </row>
  </sheetData>
  <mergeCells count="8">
    <mergeCell ref="C11:E11"/>
    <mergeCell ref="C12:E12"/>
    <mergeCell ref="C3:F3"/>
    <mergeCell ref="C4:F4"/>
    <mergeCell ref="C7:E7"/>
    <mergeCell ref="C8:E8"/>
    <mergeCell ref="C9:E9"/>
    <mergeCell ref="C10:E10"/>
  </mergeCells>
  <phoneticPr fontId="3"/>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4" tint="-0.249977111117893"/>
    <pageSetUpPr fitToPage="1"/>
  </sheetPr>
  <dimension ref="B2:AC37"/>
  <sheetViews>
    <sheetView showGridLines="0" view="pageBreakPreview" topLeftCell="H10" zoomScale="70" zoomScaleNormal="70" zoomScaleSheetLayoutView="70" workbookViewId="0">
      <selection activeCell="C36" sqref="C36"/>
    </sheetView>
  </sheetViews>
  <sheetFormatPr defaultColWidth="9" defaultRowHeight="20.25" customHeight="1"/>
  <cols>
    <col min="1" max="1" width="2.625" style="94" customWidth="1"/>
    <col min="2" max="2" width="5.25" style="94" customWidth="1"/>
    <col min="3" max="3" width="16.375" style="106" customWidth="1"/>
    <col min="4" max="4" width="9.125" style="107" customWidth="1"/>
    <col min="5" max="5" width="16.875" style="94" customWidth="1"/>
    <col min="6" max="6" width="6.5" style="94" customWidth="1"/>
    <col min="7" max="7" width="20.375" style="94" customWidth="1"/>
    <col min="8" max="9" width="14.875" style="108" customWidth="1"/>
    <col min="10" max="10" width="14.75" style="108" customWidth="1"/>
    <col min="11" max="23" width="11" style="108" customWidth="1"/>
    <col min="24" max="24" width="8.875" style="104" customWidth="1"/>
    <col min="25" max="25" width="9.875" style="92" customWidth="1"/>
    <col min="26" max="26" width="15" style="93" bestFit="1" customWidth="1"/>
    <col min="27" max="16384" width="9" style="94"/>
  </cols>
  <sheetData>
    <row r="2" spans="2:29" customFormat="1" ht="20.25" customHeight="1">
      <c r="B2" s="25" t="s">
        <v>187</v>
      </c>
      <c r="C2" s="75"/>
      <c r="D2" s="76"/>
      <c r="AC2" s="26"/>
    </row>
    <row r="3" spans="2:29" customFormat="1" ht="20.25" customHeight="1">
      <c r="B3" s="25" t="s">
        <v>300</v>
      </c>
      <c r="C3" s="77"/>
      <c r="D3" s="78"/>
      <c r="V3" s="70"/>
      <c r="W3" s="70"/>
      <c r="AC3" s="26"/>
    </row>
    <row r="4" spans="2:29" s="84" customFormat="1" ht="60.75" customHeight="1">
      <c r="B4" s="1032"/>
      <c r="C4" s="1026" t="s">
        <v>112</v>
      </c>
      <c r="D4" s="1029" t="s">
        <v>113</v>
      </c>
      <c r="E4" s="1032" t="s">
        <v>114</v>
      </c>
      <c r="F4" s="1032" t="s">
        <v>154</v>
      </c>
      <c r="G4" s="1035" t="s">
        <v>115</v>
      </c>
      <c r="H4" s="1014" t="s">
        <v>116</v>
      </c>
      <c r="I4" s="1015"/>
      <c r="J4" s="1016"/>
      <c r="K4" s="79" t="s">
        <v>117</v>
      </c>
      <c r="L4" s="1012" t="s">
        <v>118</v>
      </c>
      <c r="M4" s="1013"/>
      <c r="N4" s="79" t="s">
        <v>119</v>
      </c>
      <c r="O4" s="81" t="s">
        <v>120</v>
      </c>
      <c r="P4" s="1012" t="s">
        <v>121</v>
      </c>
      <c r="Q4" s="1013"/>
      <c r="R4" s="1012" t="s">
        <v>122</v>
      </c>
      <c r="S4" s="1013"/>
      <c r="T4" s="1012" t="s">
        <v>123</v>
      </c>
      <c r="U4" s="1013"/>
      <c r="V4" s="1014" t="s">
        <v>124</v>
      </c>
      <c r="W4" s="1015"/>
      <c r="X4" s="1016"/>
      <c r="Y4" s="82"/>
      <c r="Z4" s="83"/>
    </row>
    <row r="5" spans="2:29" s="84" customFormat="1" ht="48" customHeight="1">
      <c r="B5" s="1033"/>
      <c r="C5" s="1027"/>
      <c r="D5" s="1038"/>
      <c r="E5" s="1033"/>
      <c r="F5" s="1033"/>
      <c r="G5" s="1036"/>
      <c r="H5" s="1024" t="s">
        <v>0</v>
      </c>
      <c r="I5" s="85" t="s">
        <v>125</v>
      </c>
      <c r="J5" s="117" t="s">
        <v>126</v>
      </c>
      <c r="K5" s="119" t="s">
        <v>127</v>
      </c>
      <c r="L5" s="1017" t="s">
        <v>128</v>
      </c>
      <c r="M5" s="1018"/>
      <c r="N5" s="119" t="s">
        <v>127</v>
      </c>
      <c r="O5" s="119" t="s">
        <v>127</v>
      </c>
      <c r="P5" s="1017" t="s">
        <v>128</v>
      </c>
      <c r="Q5" s="1018"/>
      <c r="R5" s="1019" t="s">
        <v>127</v>
      </c>
      <c r="S5" s="1020"/>
      <c r="T5" s="1019" t="s">
        <v>127</v>
      </c>
      <c r="U5" s="1020"/>
      <c r="V5" s="1039"/>
      <c r="W5" s="1040"/>
      <c r="X5" s="1041"/>
      <c r="Y5" s="82"/>
      <c r="Z5" s="83"/>
    </row>
    <row r="6" spans="2:29" s="84" customFormat="1" ht="30" customHeight="1">
      <c r="B6" s="1034"/>
      <c r="C6" s="1028"/>
      <c r="D6" s="1031"/>
      <c r="E6" s="1034"/>
      <c r="F6" s="1034"/>
      <c r="G6" s="1037"/>
      <c r="H6" s="1025"/>
      <c r="I6" s="86" t="s">
        <v>129</v>
      </c>
      <c r="J6" s="118" t="s">
        <v>130</v>
      </c>
      <c r="K6" s="118" t="s">
        <v>102</v>
      </c>
      <c r="L6" s="85" t="s">
        <v>131</v>
      </c>
      <c r="M6" s="85" t="s">
        <v>132</v>
      </c>
      <c r="N6" s="118" t="s">
        <v>102</v>
      </c>
      <c r="O6" s="118" t="s">
        <v>102</v>
      </c>
      <c r="P6" s="85" t="s">
        <v>131</v>
      </c>
      <c r="Q6" s="85" t="s">
        <v>132</v>
      </c>
      <c r="R6" s="118" t="s">
        <v>102</v>
      </c>
      <c r="S6" s="118" t="s">
        <v>133</v>
      </c>
      <c r="T6" s="118" t="s">
        <v>102</v>
      </c>
      <c r="U6" s="118" t="s">
        <v>133</v>
      </c>
      <c r="V6" s="118" t="s">
        <v>102</v>
      </c>
      <c r="W6" s="85" t="s">
        <v>134</v>
      </c>
      <c r="X6" s="85" t="s">
        <v>135</v>
      </c>
      <c r="Y6" s="82"/>
      <c r="Z6" s="83"/>
    </row>
    <row r="7" spans="2:29" ht="20.25" customHeight="1">
      <c r="B7" s="87">
        <v>1</v>
      </c>
      <c r="C7" s="88">
        <v>44075</v>
      </c>
      <c r="D7" s="89">
        <v>5</v>
      </c>
      <c r="E7" s="110" t="s">
        <v>68</v>
      </c>
      <c r="F7" s="112">
        <v>1</v>
      </c>
      <c r="G7" s="87" t="s">
        <v>136</v>
      </c>
      <c r="H7" s="91">
        <f>I7+J7</f>
        <v>195569</v>
      </c>
      <c r="I7" s="91">
        <f>M7+Q7</f>
        <v>8899</v>
      </c>
      <c r="J7" s="91">
        <f>K7+N7+O7+R7+T7+V7</f>
        <v>186670</v>
      </c>
      <c r="K7" s="91">
        <v>70000</v>
      </c>
      <c r="L7" s="91">
        <v>2610</v>
      </c>
      <c r="M7" s="91">
        <f>ROUNDUP(L7/1.08,0)</f>
        <v>2417</v>
      </c>
      <c r="N7" s="91">
        <v>4070</v>
      </c>
      <c r="O7" s="91">
        <v>14600</v>
      </c>
      <c r="P7" s="91">
        <v>7000</v>
      </c>
      <c r="Q7" s="91">
        <f>ROUNDUP(P7/1.08,0)</f>
        <v>6482</v>
      </c>
      <c r="R7" s="91">
        <v>18000</v>
      </c>
      <c r="S7" s="91" t="s">
        <v>162</v>
      </c>
      <c r="T7" s="91">
        <f>10000*5</f>
        <v>50000</v>
      </c>
      <c r="U7" s="115" t="s">
        <v>137</v>
      </c>
      <c r="V7" s="120">
        <f>SUM(W7:X7)</f>
        <v>30000</v>
      </c>
      <c r="W7" s="91">
        <v>5000</v>
      </c>
      <c r="X7" s="91">
        <v>25000</v>
      </c>
    </row>
    <row r="8" spans="2:29" ht="20.25" customHeight="1">
      <c r="B8" s="87">
        <v>2</v>
      </c>
      <c r="C8" s="88">
        <v>44075</v>
      </c>
      <c r="D8" s="89">
        <v>5</v>
      </c>
      <c r="E8" s="110" t="s">
        <v>70</v>
      </c>
      <c r="F8" s="112" t="s">
        <v>155</v>
      </c>
      <c r="G8" s="87" t="s">
        <v>136</v>
      </c>
      <c r="H8" s="91">
        <f t="shared" ref="H8:H9" si="0">I8+J8</f>
        <v>165569</v>
      </c>
      <c r="I8" s="91">
        <f t="shared" ref="I8:I9" si="1">M8+Q8</f>
        <v>8899</v>
      </c>
      <c r="J8" s="91">
        <f t="shared" ref="J8:J9" si="2">K8+N8+O8+R8+T8+V8</f>
        <v>156670</v>
      </c>
      <c r="K8" s="91">
        <v>70000</v>
      </c>
      <c r="L8" s="91">
        <v>2610</v>
      </c>
      <c r="M8" s="91">
        <f t="shared" ref="M8:M9" si="3">ROUNDUP(L8/1.08,0)</f>
        <v>2417</v>
      </c>
      <c r="N8" s="91">
        <v>4070</v>
      </c>
      <c r="O8" s="91">
        <v>14600</v>
      </c>
      <c r="P8" s="91">
        <v>7000</v>
      </c>
      <c r="Q8" s="91">
        <f t="shared" ref="Q8:Q9" si="4">ROUNDUP(P8/1.08,0)</f>
        <v>6482</v>
      </c>
      <c r="R8" s="91">
        <v>18000</v>
      </c>
      <c r="S8" s="91" t="s">
        <v>162</v>
      </c>
      <c r="T8" s="91">
        <f>8000*5</f>
        <v>40000</v>
      </c>
      <c r="U8" s="115" t="s">
        <v>138</v>
      </c>
      <c r="V8" s="91">
        <f t="shared" ref="V8:V9" si="5">SUM(W8:X8)</f>
        <v>10000</v>
      </c>
      <c r="W8" s="91">
        <v>5000</v>
      </c>
      <c r="X8" s="91">
        <v>5000</v>
      </c>
    </row>
    <row r="9" spans="2:29" ht="20.25" customHeight="1" thickBot="1">
      <c r="B9" s="95">
        <v>3</v>
      </c>
      <c r="C9" s="96">
        <v>44136</v>
      </c>
      <c r="D9" s="97">
        <v>5</v>
      </c>
      <c r="E9" s="111" t="s">
        <v>70</v>
      </c>
      <c r="F9" s="113" t="s">
        <v>155</v>
      </c>
      <c r="G9" s="95" t="s">
        <v>139</v>
      </c>
      <c r="H9" s="99">
        <f t="shared" si="0"/>
        <v>165569</v>
      </c>
      <c r="I9" s="99">
        <f t="shared" si="1"/>
        <v>8899</v>
      </c>
      <c r="J9" s="99">
        <f t="shared" si="2"/>
        <v>156670</v>
      </c>
      <c r="K9" s="99">
        <v>70000</v>
      </c>
      <c r="L9" s="99">
        <v>2610</v>
      </c>
      <c r="M9" s="99">
        <f t="shared" si="3"/>
        <v>2417</v>
      </c>
      <c r="N9" s="99">
        <v>4070</v>
      </c>
      <c r="O9" s="99">
        <v>14600</v>
      </c>
      <c r="P9" s="99">
        <v>7000</v>
      </c>
      <c r="Q9" s="99">
        <f t="shared" si="4"/>
        <v>6482</v>
      </c>
      <c r="R9" s="99">
        <v>18000</v>
      </c>
      <c r="S9" s="99" t="s">
        <v>162</v>
      </c>
      <c r="T9" s="100">
        <f>8000*5</f>
        <v>40000</v>
      </c>
      <c r="U9" s="100" t="s">
        <v>138</v>
      </c>
      <c r="V9" s="100">
        <f t="shared" si="5"/>
        <v>10000</v>
      </c>
      <c r="W9" s="100">
        <v>5000</v>
      </c>
      <c r="X9" s="100">
        <v>5000</v>
      </c>
    </row>
    <row r="10" spans="2:29" s="103" customFormat="1" ht="20.25" customHeight="1" thickTop="1">
      <c r="B10" s="1021" t="s">
        <v>140</v>
      </c>
      <c r="C10" s="1022"/>
      <c r="D10" s="1022"/>
      <c r="E10" s="1022"/>
      <c r="F10" s="1022"/>
      <c r="G10" s="1023"/>
      <c r="H10" s="101">
        <f>SUM(H7:H9)</f>
        <v>526707</v>
      </c>
      <c r="I10" s="101"/>
      <c r="J10" s="101"/>
      <c r="K10" s="101"/>
      <c r="L10" s="101"/>
      <c r="M10" s="101"/>
      <c r="N10" s="101"/>
      <c r="O10" s="101"/>
      <c r="P10" s="101"/>
      <c r="Q10" s="101"/>
      <c r="R10" s="101"/>
      <c r="S10" s="101"/>
      <c r="T10" s="102"/>
      <c r="U10" s="102"/>
      <c r="V10" s="102"/>
      <c r="W10" s="102"/>
      <c r="X10" s="102"/>
      <c r="Y10" s="92"/>
      <c r="Z10" s="93"/>
      <c r="AA10" s="94"/>
      <c r="AB10" s="94"/>
      <c r="AC10" s="94"/>
    </row>
    <row r="12" spans="2:29" ht="20.25" customHeight="1">
      <c r="B12" s="25" t="s">
        <v>297</v>
      </c>
      <c r="C12" s="77"/>
      <c r="D12" s="78"/>
      <c r="E12"/>
      <c r="F12"/>
      <c r="G12"/>
      <c r="H12"/>
      <c r="I12"/>
      <c r="J12"/>
      <c r="K12"/>
      <c r="L12"/>
      <c r="M12"/>
      <c r="N12"/>
      <c r="O12"/>
      <c r="P12"/>
      <c r="Q12"/>
      <c r="R12"/>
      <c r="S12"/>
      <c r="T12"/>
      <c r="U12"/>
      <c r="V12" s="70"/>
      <c r="W12" s="70"/>
    </row>
    <row r="13" spans="2:29" s="84" customFormat="1" ht="60.75" customHeight="1">
      <c r="B13" s="1032"/>
      <c r="C13" s="1026" t="s">
        <v>112</v>
      </c>
      <c r="D13" s="1029" t="s">
        <v>113</v>
      </c>
      <c r="E13" s="1032" t="s">
        <v>114</v>
      </c>
      <c r="F13" s="1032" t="s">
        <v>154</v>
      </c>
      <c r="G13" s="1035" t="s">
        <v>115</v>
      </c>
      <c r="H13" s="1014" t="s">
        <v>116</v>
      </c>
      <c r="I13" s="1015"/>
      <c r="J13" s="1016"/>
      <c r="K13" s="80" t="s">
        <v>117</v>
      </c>
      <c r="L13" s="1012" t="s">
        <v>118</v>
      </c>
      <c r="M13" s="1013"/>
      <c r="N13" s="80" t="s">
        <v>119</v>
      </c>
      <c r="O13" s="81" t="s">
        <v>120</v>
      </c>
      <c r="P13" s="1012" t="s">
        <v>121</v>
      </c>
      <c r="Q13" s="1013"/>
      <c r="R13" s="1012" t="s">
        <v>122</v>
      </c>
      <c r="S13" s="1013"/>
      <c r="T13" s="1012" t="s">
        <v>123</v>
      </c>
      <c r="U13" s="1013"/>
      <c r="V13" s="1014" t="s">
        <v>124</v>
      </c>
      <c r="W13" s="1015"/>
      <c r="X13" s="1016"/>
      <c r="Y13" s="82"/>
      <c r="Z13" s="83"/>
    </row>
    <row r="14" spans="2:29" s="84" customFormat="1" ht="48" customHeight="1">
      <c r="B14" s="1033"/>
      <c r="C14" s="1027"/>
      <c r="D14" s="1038"/>
      <c r="E14" s="1033"/>
      <c r="F14" s="1033"/>
      <c r="G14" s="1036"/>
      <c r="H14" s="1024" t="s">
        <v>0</v>
      </c>
      <c r="I14" s="85" t="s">
        <v>125</v>
      </c>
      <c r="J14" s="117" t="s">
        <v>126</v>
      </c>
      <c r="K14" s="119" t="s">
        <v>127</v>
      </c>
      <c r="L14" s="1017" t="s">
        <v>128</v>
      </c>
      <c r="M14" s="1018"/>
      <c r="N14" s="119" t="s">
        <v>127</v>
      </c>
      <c r="O14" s="119" t="s">
        <v>127</v>
      </c>
      <c r="P14" s="1017" t="s">
        <v>128</v>
      </c>
      <c r="Q14" s="1018"/>
      <c r="R14" s="1019" t="s">
        <v>127</v>
      </c>
      <c r="S14" s="1020"/>
      <c r="T14" s="1019" t="s">
        <v>127</v>
      </c>
      <c r="U14" s="1020"/>
      <c r="V14" s="1039"/>
      <c r="W14" s="1040"/>
      <c r="X14" s="1041"/>
      <c r="Y14" s="82"/>
      <c r="Z14" s="83"/>
    </row>
    <row r="15" spans="2:29" s="84" customFormat="1" ht="30" customHeight="1">
      <c r="B15" s="1034"/>
      <c r="C15" s="1028"/>
      <c r="D15" s="1031"/>
      <c r="E15" s="1034"/>
      <c r="F15" s="1034"/>
      <c r="G15" s="1037"/>
      <c r="H15" s="1025"/>
      <c r="I15" s="86" t="s">
        <v>129</v>
      </c>
      <c r="J15" s="118" t="s">
        <v>130</v>
      </c>
      <c r="K15" s="118" t="s">
        <v>102</v>
      </c>
      <c r="L15" s="85" t="s">
        <v>131</v>
      </c>
      <c r="M15" s="85" t="s">
        <v>132</v>
      </c>
      <c r="N15" s="118" t="s">
        <v>102</v>
      </c>
      <c r="O15" s="118" t="s">
        <v>102</v>
      </c>
      <c r="P15" s="85" t="s">
        <v>131</v>
      </c>
      <c r="Q15" s="85" t="s">
        <v>132</v>
      </c>
      <c r="R15" s="118" t="s">
        <v>102</v>
      </c>
      <c r="S15" s="118" t="s">
        <v>133</v>
      </c>
      <c r="T15" s="118" t="s">
        <v>102</v>
      </c>
      <c r="U15" s="118" t="s">
        <v>133</v>
      </c>
      <c r="V15" s="118" t="s">
        <v>102</v>
      </c>
      <c r="W15" s="85" t="s">
        <v>134</v>
      </c>
      <c r="X15" s="85" t="s">
        <v>135</v>
      </c>
      <c r="Y15" s="82"/>
      <c r="Z15" s="83"/>
    </row>
    <row r="16" spans="2:29" ht="20.25" customHeight="1">
      <c r="B16" s="87">
        <v>5</v>
      </c>
      <c r="C16" s="88">
        <v>44306</v>
      </c>
      <c r="D16" s="89">
        <v>5</v>
      </c>
      <c r="E16" s="110" t="s">
        <v>70</v>
      </c>
      <c r="F16" s="112" t="s">
        <v>155</v>
      </c>
      <c r="G16" s="87" t="s">
        <v>142</v>
      </c>
      <c r="H16" s="91">
        <f>I16+J16</f>
        <v>165569</v>
      </c>
      <c r="I16" s="91">
        <f>M16+Q16</f>
        <v>8899</v>
      </c>
      <c r="J16" s="91">
        <f>K16+N16+O16+R16+T16+V16</f>
        <v>156670</v>
      </c>
      <c r="K16" s="91">
        <v>70000</v>
      </c>
      <c r="L16" s="91">
        <v>2610</v>
      </c>
      <c r="M16" s="91">
        <f>ROUNDUP(L16/1.08,0)</f>
        <v>2417</v>
      </c>
      <c r="N16" s="91">
        <v>4070</v>
      </c>
      <c r="O16" s="91">
        <v>14600</v>
      </c>
      <c r="P16" s="91">
        <v>7000</v>
      </c>
      <c r="Q16" s="91">
        <f>ROUNDUP(P16/1.08,0)</f>
        <v>6482</v>
      </c>
      <c r="R16" s="91">
        <v>18000</v>
      </c>
      <c r="S16" s="91" t="s">
        <v>162</v>
      </c>
      <c r="T16" s="91">
        <f>8000*5</f>
        <v>40000</v>
      </c>
      <c r="U16" s="91" t="s">
        <v>143</v>
      </c>
      <c r="V16" s="91">
        <f>SUM(W16:X16)</f>
        <v>10000</v>
      </c>
      <c r="W16" s="91">
        <v>5000</v>
      </c>
      <c r="X16" s="91">
        <v>5000</v>
      </c>
    </row>
    <row r="17" spans="2:26" ht="20.25" customHeight="1" thickBot="1">
      <c r="B17" s="95">
        <v>6</v>
      </c>
      <c r="C17" s="96">
        <v>44306</v>
      </c>
      <c r="D17" s="97">
        <v>5</v>
      </c>
      <c r="E17" s="111" t="s">
        <v>72</v>
      </c>
      <c r="F17" s="113" t="s">
        <v>156</v>
      </c>
      <c r="G17" s="95" t="s">
        <v>142</v>
      </c>
      <c r="H17" s="100">
        <f t="shared" ref="H17" si="6">I17+J17</f>
        <v>160569</v>
      </c>
      <c r="I17" s="99">
        <f>M17+Q17</f>
        <v>8899</v>
      </c>
      <c r="J17" s="91">
        <f>K17+N17+O17+R17+T17+V17</f>
        <v>151670</v>
      </c>
      <c r="K17" s="99">
        <v>70000</v>
      </c>
      <c r="L17" s="99">
        <v>2610</v>
      </c>
      <c r="M17" s="99">
        <f>ROUNDUP(L17/1.08,0)</f>
        <v>2417</v>
      </c>
      <c r="N17" s="99">
        <v>4070</v>
      </c>
      <c r="O17" s="99">
        <v>14600</v>
      </c>
      <c r="P17" s="99">
        <v>7000</v>
      </c>
      <c r="Q17" s="99">
        <f>ROUNDUP(P17/1.08,0)</f>
        <v>6482</v>
      </c>
      <c r="R17" s="100">
        <v>18000</v>
      </c>
      <c r="S17" s="91" t="s">
        <v>162</v>
      </c>
      <c r="T17" s="100">
        <f>7000*5</f>
        <v>35000</v>
      </c>
      <c r="U17" s="116" t="s">
        <v>158</v>
      </c>
      <c r="V17" s="100">
        <f>SUM(W17:X17)</f>
        <v>10000</v>
      </c>
      <c r="W17" s="99">
        <v>5000</v>
      </c>
      <c r="X17" s="91">
        <v>5000</v>
      </c>
    </row>
    <row r="18" spans="2:26" ht="20.25" customHeight="1" thickTop="1">
      <c r="B18" s="1021" t="s">
        <v>140</v>
      </c>
      <c r="C18" s="1022"/>
      <c r="D18" s="1022"/>
      <c r="E18" s="1022"/>
      <c r="F18" s="1022"/>
      <c r="G18" s="1023"/>
      <c r="H18" s="102">
        <f>SUM(H16:H17)</f>
        <v>326138</v>
      </c>
      <c r="I18" s="101"/>
      <c r="J18" s="101"/>
      <c r="K18" s="101"/>
      <c r="L18" s="101"/>
      <c r="M18" s="101"/>
      <c r="N18" s="101"/>
      <c r="O18" s="101"/>
      <c r="P18" s="101"/>
      <c r="Q18" s="101"/>
      <c r="R18" s="101"/>
      <c r="S18" s="101"/>
      <c r="T18" s="101"/>
      <c r="U18" s="101"/>
      <c r="V18" s="101"/>
      <c r="W18" s="101"/>
      <c r="X18" s="105"/>
    </row>
    <row r="20" spans="2:26" ht="20.25" customHeight="1">
      <c r="B20" s="25" t="s">
        <v>298</v>
      </c>
      <c r="C20" s="77"/>
      <c r="D20" s="78"/>
      <c r="E20"/>
      <c r="F20"/>
      <c r="G20"/>
      <c r="H20"/>
      <c r="I20"/>
      <c r="J20"/>
      <c r="K20"/>
      <c r="L20"/>
      <c r="M20"/>
      <c r="N20"/>
      <c r="O20"/>
      <c r="P20"/>
      <c r="Q20"/>
      <c r="R20"/>
      <c r="S20"/>
      <c r="T20"/>
      <c r="U20"/>
      <c r="V20" s="70"/>
      <c r="W20" s="70"/>
    </row>
    <row r="21" spans="2:26" s="84" customFormat="1" ht="60.75" customHeight="1">
      <c r="B21" s="1032"/>
      <c r="C21" s="1026" t="s">
        <v>112</v>
      </c>
      <c r="D21" s="1029" t="s">
        <v>113</v>
      </c>
      <c r="E21" s="1032" t="s">
        <v>153</v>
      </c>
      <c r="F21" s="1032" t="s">
        <v>154</v>
      </c>
      <c r="G21" s="1035" t="s">
        <v>115</v>
      </c>
      <c r="H21" s="1014" t="s">
        <v>116</v>
      </c>
      <c r="I21" s="1015"/>
      <c r="J21" s="1016"/>
      <c r="K21" s="80" t="s">
        <v>117</v>
      </c>
      <c r="L21" s="1012" t="s">
        <v>118</v>
      </c>
      <c r="M21" s="1013"/>
      <c r="N21" s="80" t="s">
        <v>119</v>
      </c>
      <c r="O21" s="81" t="s">
        <v>120</v>
      </c>
      <c r="P21" s="1012" t="s">
        <v>121</v>
      </c>
      <c r="Q21" s="1013"/>
      <c r="R21" s="1012" t="s">
        <v>122</v>
      </c>
      <c r="S21" s="1013"/>
      <c r="T21" s="1012" t="s">
        <v>123</v>
      </c>
      <c r="U21" s="1013"/>
      <c r="V21" s="1014" t="s">
        <v>124</v>
      </c>
      <c r="W21" s="1015"/>
      <c r="X21" s="1016"/>
      <c r="Y21" s="82"/>
      <c r="Z21" s="83"/>
    </row>
    <row r="22" spans="2:26" s="84" customFormat="1" ht="48" customHeight="1">
      <c r="B22" s="1033"/>
      <c r="C22" s="1027"/>
      <c r="D22" s="1030"/>
      <c r="E22" s="1033"/>
      <c r="F22" s="1033"/>
      <c r="G22" s="1036"/>
      <c r="H22" s="1024" t="s">
        <v>0</v>
      </c>
      <c r="I22" s="85" t="s">
        <v>125</v>
      </c>
      <c r="J22" s="117" t="s">
        <v>126</v>
      </c>
      <c r="K22" s="119" t="s">
        <v>127</v>
      </c>
      <c r="L22" s="1017" t="s">
        <v>128</v>
      </c>
      <c r="M22" s="1018"/>
      <c r="N22" s="119" t="s">
        <v>127</v>
      </c>
      <c r="O22" s="119" t="s">
        <v>127</v>
      </c>
      <c r="P22" s="1017" t="s">
        <v>128</v>
      </c>
      <c r="Q22" s="1018"/>
      <c r="R22" s="1019" t="s">
        <v>127</v>
      </c>
      <c r="S22" s="1020"/>
      <c r="T22" s="1019" t="s">
        <v>127</v>
      </c>
      <c r="U22" s="1020"/>
      <c r="V22" s="1039"/>
      <c r="W22" s="1040"/>
      <c r="X22" s="1041"/>
      <c r="Y22" s="82"/>
      <c r="Z22" s="83"/>
    </row>
    <row r="23" spans="2:26" s="84" customFormat="1" ht="20.25" customHeight="1">
      <c r="B23" s="1034"/>
      <c r="C23" s="1028"/>
      <c r="D23" s="1031"/>
      <c r="E23" s="1034"/>
      <c r="F23" s="1034"/>
      <c r="G23" s="1037"/>
      <c r="H23" s="1025"/>
      <c r="I23" s="86" t="s">
        <v>129</v>
      </c>
      <c r="J23" s="118" t="s">
        <v>130</v>
      </c>
      <c r="K23" s="118" t="s">
        <v>102</v>
      </c>
      <c r="L23" s="85" t="s">
        <v>131</v>
      </c>
      <c r="M23" s="85" t="s">
        <v>132</v>
      </c>
      <c r="N23" s="118" t="s">
        <v>102</v>
      </c>
      <c r="O23" s="118" t="s">
        <v>102</v>
      </c>
      <c r="P23" s="85" t="s">
        <v>131</v>
      </c>
      <c r="Q23" s="85" t="s">
        <v>132</v>
      </c>
      <c r="R23" s="118" t="s">
        <v>102</v>
      </c>
      <c r="S23" s="118" t="s">
        <v>133</v>
      </c>
      <c r="T23" s="118" t="s">
        <v>102</v>
      </c>
      <c r="U23" s="118" t="s">
        <v>133</v>
      </c>
      <c r="V23" s="118" t="s">
        <v>102</v>
      </c>
      <c r="W23" s="85" t="s">
        <v>134</v>
      </c>
      <c r="X23" s="85" t="s">
        <v>135</v>
      </c>
      <c r="Y23" s="82"/>
      <c r="Z23" s="83"/>
    </row>
    <row r="24" spans="2:26" ht="20.25" customHeight="1">
      <c r="B24" s="87">
        <v>7</v>
      </c>
      <c r="C24" s="88">
        <v>44671</v>
      </c>
      <c r="D24" s="89">
        <v>5</v>
      </c>
      <c r="E24" s="90" t="s">
        <v>141</v>
      </c>
      <c r="F24" s="112" t="s">
        <v>155</v>
      </c>
      <c r="G24" s="87" t="s">
        <v>142</v>
      </c>
      <c r="H24" s="91">
        <f>I24+J24</f>
        <v>166280</v>
      </c>
      <c r="I24" s="91">
        <f>L24+P24</f>
        <v>9610</v>
      </c>
      <c r="J24" s="91">
        <f>K24+N24+O24+R24+T24+V24</f>
        <v>156670</v>
      </c>
      <c r="K24" s="91">
        <v>70000</v>
      </c>
      <c r="L24" s="91">
        <v>2610</v>
      </c>
      <c r="M24" s="91">
        <f>ROUNDUP(L24/1.08,0)</f>
        <v>2417</v>
      </c>
      <c r="N24" s="91">
        <v>4070</v>
      </c>
      <c r="O24" s="91">
        <v>14600</v>
      </c>
      <c r="P24" s="91">
        <v>7000</v>
      </c>
      <c r="Q24" s="91">
        <f>ROUNDUP(P24/1.08,0)</f>
        <v>6482</v>
      </c>
      <c r="R24" s="91">
        <v>18000</v>
      </c>
      <c r="S24" s="91" t="s">
        <v>162</v>
      </c>
      <c r="T24" s="91">
        <f>8000*5</f>
        <v>40000</v>
      </c>
      <c r="U24" s="91" t="s">
        <v>143</v>
      </c>
      <c r="V24" s="91">
        <f>SUM(W24:X24)</f>
        <v>10000</v>
      </c>
      <c r="W24" s="91">
        <v>5000</v>
      </c>
      <c r="X24" s="91">
        <v>5000</v>
      </c>
    </row>
    <row r="25" spans="2:26" ht="20.25" customHeight="1">
      <c r="B25" s="87">
        <v>8</v>
      </c>
      <c r="C25" s="88">
        <v>44671</v>
      </c>
      <c r="D25" s="89">
        <v>5</v>
      </c>
      <c r="E25" s="90" t="s">
        <v>144</v>
      </c>
      <c r="F25" s="112" t="s">
        <v>156</v>
      </c>
      <c r="G25" s="87" t="s">
        <v>142</v>
      </c>
      <c r="H25" s="91">
        <f t="shared" ref="H25:H34" si="7">I25+J25</f>
        <v>161280</v>
      </c>
      <c r="I25" s="91">
        <f t="shared" ref="I25:I34" si="8">L25+P25</f>
        <v>9610</v>
      </c>
      <c r="J25" s="91">
        <f t="shared" ref="J25:J34" si="9">K25+N25+O25+R25+T25+V25</f>
        <v>151670</v>
      </c>
      <c r="K25" s="91">
        <v>70000</v>
      </c>
      <c r="L25" s="91">
        <v>2610</v>
      </c>
      <c r="M25" s="91">
        <f t="shared" ref="M25:M34" si="10">ROUNDUP(L25/1.08,0)</f>
        <v>2417</v>
      </c>
      <c r="N25" s="91">
        <v>4070</v>
      </c>
      <c r="O25" s="91">
        <v>14600</v>
      </c>
      <c r="P25" s="91">
        <v>7000</v>
      </c>
      <c r="Q25" s="91">
        <f t="shared" ref="Q25:Q34" si="11">ROUNDUP(P25/1.08,0)</f>
        <v>6482</v>
      </c>
      <c r="R25" s="91">
        <v>18000</v>
      </c>
      <c r="S25" s="91" t="s">
        <v>162</v>
      </c>
      <c r="T25" s="91">
        <f>7000*5</f>
        <v>35000</v>
      </c>
      <c r="U25" s="91" t="s">
        <v>158</v>
      </c>
      <c r="V25" s="91">
        <f t="shared" ref="V25:V34" si="12">SUM(W25:X25)</f>
        <v>10000</v>
      </c>
      <c r="W25" s="91">
        <v>5000</v>
      </c>
      <c r="X25" s="91">
        <v>5000</v>
      </c>
    </row>
    <row r="26" spans="2:26" ht="20.25" customHeight="1">
      <c r="B26" s="87">
        <v>9</v>
      </c>
      <c r="C26" s="88">
        <v>44732</v>
      </c>
      <c r="D26" s="89">
        <v>5</v>
      </c>
      <c r="E26" s="90" t="s">
        <v>141</v>
      </c>
      <c r="F26" s="112" t="s">
        <v>155</v>
      </c>
      <c r="G26" s="87" t="s">
        <v>142</v>
      </c>
      <c r="H26" s="91">
        <f t="shared" si="7"/>
        <v>166280</v>
      </c>
      <c r="I26" s="91">
        <f t="shared" si="8"/>
        <v>9610</v>
      </c>
      <c r="J26" s="91">
        <f t="shared" si="9"/>
        <v>156670</v>
      </c>
      <c r="K26" s="91">
        <v>70000</v>
      </c>
      <c r="L26" s="91">
        <v>2610</v>
      </c>
      <c r="M26" s="91">
        <f t="shared" si="10"/>
        <v>2417</v>
      </c>
      <c r="N26" s="91">
        <v>4070</v>
      </c>
      <c r="O26" s="91">
        <v>14600</v>
      </c>
      <c r="P26" s="91">
        <v>7000</v>
      </c>
      <c r="Q26" s="91">
        <f t="shared" si="11"/>
        <v>6482</v>
      </c>
      <c r="R26" s="91">
        <v>18000</v>
      </c>
      <c r="S26" s="91" t="s">
        <v>162</v>
      </c>
      <c r="T26" s="91">
        <f>8000*5</f>
        <v>40000</v>
      </c>
      <c r="U26" s="91" t="s">
        <v>143</v>
      </c>
      <c r="V26" s="91">
        <f t="shared" si="12"/>
        <v>10000</v>
      </c>
      <c r="W26" s="91">
        <v>5000</v>
      </c>
      <c r="X26" s="91">
        <v>5000</v>
      </c>
    </row>
    <row r="27" spans="2:26" ht="20.25" customHeight="1">
      <c r="B27" s="87">
        <v>10</v>
      </c>
      <c r="C27" s="88">
        <v>44732</v>
      </c>
      <c r="D27" s="89">
        <v>5</v>
      </c>
      <c r="E27" s="90" t="s">
        <v>144</v>
      </c>
      <c r="F27" s="112" t="s">
        <v>156</v>
      </c>
      <c r="G27" s="87" t="s">
        <v>142</v>
      </c>
      <c r="H27" s="91">
        <f t="shared" si="7"/>
        <v>161280</v>
      </c>
      <c r="I27" s="91">
        <f t="shared" si="8"/>
        <v>9610</v>
      </c>
      <c r="J27" s="91">
        <f t="shared" si="9"/>
        <v>151670</v>
      </c>
      <c r="K27" s="91">
        <v>70000</v>
      </c>
      <c r="L27" s="91">
        <v>2610</v>
      </c>
      <c r="M27" s="91">
        <f t="shared" si="10"/>
        <v>2417</v>
      </c>
      <c r="N27" s="91">
        <v>4070</v>
      </c>
      <c r="O27" s="91">
        <v>14600</v>
      </c>
      <c r="P27" s="91">
        <v>7000</v>
      </c>
      <c r="Q27" s="91">
        <f t="shared" si="11"/>
        <v>6482</v>
      </c>
      <c r="R27" s="91">
        <v>18000</v>
      </c>
      <c r="S27" s="91" t="s">
        <v>162</v>
      </c>
      <c r="T27" s="91">
        <f>7000*5</f>
        <v>35000</v>
      </c>
      <c r="U27" s="91" t="s">
        <v>158</v>
      </c>
      <c r="V27" s="91">
        <f t="shared" si="12"/>
        <v>10000</v>
      </c>
      <c r="W27" s="91">
        <v>5000</v>
      </c>
      <c r="X27" s="91">
        <v>5000</v>
      </c>
    </row>
    <row r="28" spans="2:26" ht="20.25" customHeight="1">
      <c r="B28" s="87">
        <v>11</v>
      </c>
      <c r="C28" s="88">
        <v>44805</v>
      </c>
      <c r="D28" s="89">
        <v>10</v>
      </c>
      <c r="E28" s="90" t="s">
        <v>145</v>
      </c>
      <c r="F28" s="112" t="s">
        <v>157</v>
      </c>
      <c r="G28" s="87" t="s">
        <v>146</v>
      </c>
      <c r="H28" s="91">
        <f t="shared" si="7"/>
        <v>256280</v>
      </c>
      <c r="I28" s="91">
        <f t="shared" si="8"/>
        <v>9610</v>
      </c>
      <c r="J28" s="91">
        <f t="shared" si="9"/>
        <v>246670</v>
      </c>
      <c r="K28" s="91">
        <v>70000</v>
      </c>
      <c r="L28" s="91">
        <v>2610</v>
      </c>
      <c r="M28" s="91">
        <f t="shared" si="10"/>
        <v>2417</v>
      </c>
      <c r="N28" s="91">
        <v>4070</v>
      </c>
      <c r="O28" s="91">
        <v>14600</v>
      </c>
      <c r="P28" s="91">
        <v>7000</v>
      </c>
      <c r="Q28" s="91">
        <f t="shared" si="11"/>
        <v>6482</v>
      </c>
      <c r="R28" s="91">
        <f>6000*8</f>
        <v>48000</v>
      </c>
      <c r="S28" s="91" t="s">
        <v>147</v>
      </c>
      <c r="T28" s="91">
        <f>10000*10</f>
        <v>100000</v>
      </c>
      <c r="U28" s="91" t="s">
        <v>159</v>
      </c>
      <c r="V28" s="91">
        <f t="shared" si="12"/>
        <v>10000</v>
      </c>
      <c r="W28" s="91">
        <v>5000</v>
      </c>
      <c r="X28" s="91">
        <v>5000</v>
      </c>
    </row>
    <row r="29" spans="2:26" ht="20.25" customHeight="1">
      <c r="B29" s="87">
        <v>12</v>
      </c>
      <c r="C29" s="88">
        <v>44805</v>
      </c>
      <c r="D29" s="89">
        <v>10</v>
      </c>
      <c r="E29" s="90" t="s">
        <v>141</v>
      </c>
      <c r="F29" s="112" t="s">
        <v>155</v>
      </c>
      <c r="G29" s="87" t="s">
        <v>146</v>
      </c>
      <c r="H29" s="91">
        <f t="shared" si="7"/>
        <v>236280</v>
      </c>
      <c r="I29" s="91">
        <f t="shared" si="8"/>
        <v>9610</v>
      </c>
      <c r="J29" s="91">
        <f t="shared" si="9"/>
        <v>226670</v>
      </c>
      <c r="K29" s="91">
        <v>70000</v>
      </c>
      <c r="L29" s="91">
        <v>2610</v>
      </c>
      <c r="M29" s="91">
        <f t="shared" si="10"/>
        <v>2417</v>
      </c>
      <c r="N29" s="91">
        <v>4070</v>
      </c>
      <c r="O29" s="91">
        <v>14600</v>
      </c>
      <c r="P29" s="91">
        <v>7000</v>
      </c>
      <c r="Q29" s="91">
        <f t="shared" si="11"/>
        <v>6482</v>
      </c>
      <c r="R29" s="91">
        <f t="shared" ref="R29:R34" si="13">6000*8</f>
        <v>48000</v>
      </c>
      <c r="S29" s="91" t="s">
        <v>147</v>
      </c>
      <c r="T29" s="91">
        <f>8000*10</f>
        <v>80000</v>
      </c>
      <c r="U29" s="91" t="s">
        <v>148</v>
      </c>
      <c r="V29" s="91">
        <f t="shared" si="12"/>
        <v>10000</v>
      </c>
      <c r="W29" s="91">
        <v>5000</v>
      </c>
      <c r="X29" s="91">
        <v>5000</v>
      </c>
    </row>
    <row r="30" spans="2:26" ht="20.25" customHeight="1">
      <c r="B30" s="87">
        <v>13</v>
      </c>
      <c r="C30" s="88">
        <v>44805</v>
      </c>
      <c r="D30" s="89">
        <v>10</v>
      </c>
      <c r="E30" s="90" t="s">
        <v>144</v>
      </c>
      <c r="F30" s="112" t="s">
        <v>156</v>
      </c>
      <c r="G30" s="87" t="s">
        <v>146</v>
      </c>
      <c r="H30" s="91">
        <f t="shared" si="7"/>
        <v>226280</v>
      </c>
      <c r="I30" s="91">
        <f t="shared" si="8"/>
        <v>9610</v>
      </c>
      <c r="J30" s="91">
        <f t="shared" si="9"/>
        <v>216670</v>
      </c>
      <c r="K30" s="91">
        <v>70000</v>
      </c>
      <c r="L30" s="91">
        <v>2610</v>
      </c>
      <c r="M30" s="91">
        <f t="shared" si="10"/>
        <v>2417</v>
      </c>
      <c r="N30" s="91">
        <v>4070</v>
      </c>
      <c r="O30" s="91">
        <v>14600</v>
      </c>
      <c r="P30" s="91">
        <v>7000</v>
      </c>
      <c r="Q30" s="91">
        <f t="shared" si="11"/>
        <v>6482</v>
      </c>
      <c r="R30" s="91">
        <f t="shared" si="13"/>
        <v>48000</v>
      </c>
      <c r="S30" s="91" t="s">
        <v>147</v>
      </c>
      <c r="T30" s="91">
        <f>7000*10</f>
        <v>70000</v>
      </c>
      <c r="U30" s="91" t="s">
        <v>161</v>
      </c>
      <c r="V30" s="91">
        <f t="shared" si="12"/>
        <v>10000</v>
      </c>
      <c r="W30" s="91">
        <v>5000</v>
      </c>
      <c r="X30" s="91">
        <v>5000</v>
      </c>
    </row>
    <row r="31" spans="2:26" ht="20.25" customHeight="1">
      <c r="B31" s="87">
        <v>14</v>
      </c>
      <c r="C31" s="88">
        <v>44835</v>
      </c>
      <c r="D31" s="89">
        <v>10</v>
      </c>
      <c r="E31" s="90" t="s">
        <v>145</v>
      </c>
      <c r="F31" s="112" t="s">
        <v>157</v>
      </c>
      <c r="G31" s="87" t="s">
        <v>149</v>
      </c>
      <c r="H31" s="91">
        <f t="shared" si="7"/>
        <v>256280</v>
      </c>
      <c r="I31" s="91">
        <f t="shared" si="8"/>
        <v>9610</v>
      </c>
      <c r="J31" s="91">
        <f t="shared" si="9"/>
        <v>246670</v>
      </c>
      <c r="K31" s="91">
        <v>70000</v>
      </c>
      <c r="L31" s="91">
        <v>2610</v>
      </c>
      <c r="M31" s="91">
        <f t="shared" si="10"/>
        <v>2417</v>
      </c>
      <c r="N31" s="91">
        <v>4070</v>
      </c>
      <c r="O31" s="91">
        <v>14600</v>
      </c>
      <c r="P31" s="91">
        <v>7000</v>
      </c>
      <c r="Q31" s="91">
        <f t="shared" si="11"/>
        <v>6482</v>
      </c>
      <c r="R31" s="91">
        <f t="shared" si="13"/>
        <v>48000</v>
      </c>
      <c r="S31" s="91" t="s">
        <v>147</v>
      </c>
      <c r="T31" s="91">
        <f>10000*10</f>
        <v>100000</v>
      </c>
      <c r="U31" s="91" t="s">
        <v>159</v>
      </c>
      <c r="V31" s="91">
        <f t="shared" si="12"/>
        <v>10000</v>
      </c>
      <c r="W31" s="91">
        <v>5000</v>
      </c>
      <c r="X31" s="91">
        <v>5000</v>
      </c>
    </row>
    <row r="32" spans="2:26" ht="20.25" customHeight="1">
      <c r="B32" s="87">
        <v>15</v>
      </c>
      <c r="C32" s="88">
        <v>44835</v>
      </c>
      <c r="D32" s="89">
        <v>10</v>
      </c>
      <c r="E32" s="90" t="s">
        <v>141</v>
      </c>
      <c r="F32" s="112" t="s">
        <v>155</v>
      </c>
      <c r="G32" s="87" t="s">
        <v>149</v>
      </c>
      <c r="H32" s="91">
        <f t="shared" si="7"/>
        <v>236280</v>
      </c>
      <c r="I32" s="91">
        <f t="shared" si="8"/>
        <v>9610</v>
      </c>
      <c r="J32" s="91">
        <f t="shared" si="9"/>
        <v>226670</v>
      </c>
      <c r="K32" s="91">
        <v>70000</v>
      </c>
      <c r="L32" s="91">
        <v>2610</v>
      </c>
      <c r="M32" s="91">
        <f t="shared" si="10"/>
        <v>2417</v>
      </c>
      <c r="N32" s="91">
        <v>4070</v>
      </c>
      <c r="O32" s="91">
        <v>14600</v>
      </c>
      <c r="P32" s="91">
        <v>7000</v>
      </c>
      <c r="Q32" s="91">
        <f t="shared" si="11"/>
        <v>6482</v>
      </c>
      <c r="R32" s="91">
        <f t="shared" si="13"/>
        <v>48000</v>
      </c>
      <c r="S32" s="91" t="s">
        <v>147</v>
      </c>
      <c r="T32" s="91">
        <f>8000*10</f>
        <v>80000</v>
      </c>
      <c r="U32" s="91" t="s">
        <v>148</v>
      </c>
      <c r="V32" s="91">
        <f t="shared" si="12"/>
        <v>10000</v>
      </c>
      <c r="W32" s="91">
        <v>5000</v>
      </c>
      <c r="X32" s="91">
        <v>5000</v>
      </c>
    </row>
    <row r="33" spans="2:24" ht="20.25" customHeight="1">
      <c r="B33" s="87">
        <v>16</v>
      </c>
      <c r="C33" s="88">
        <v>44835</v>
      </c>
      <c r="D33" s="89">
        <v>10</v>
      </c>
      <c r="E33" s="90" t="s">
        <v>144</v>
      </c>
      <c r="F33" s="112" t="s">
        <v>156</v>
      </c>
      <c r="G33" s="87" t="s">
        <v>150</v>
      </c>
      <c r="H33" s="91">
        <f t="shared" si="7"/>
        <v>226280</v>
      </c>
      <c r="I33" s="91">
        <f t="shared" si="8"/>
        <v>9610</v>
      </c>
      <c r="J33" s="91">
        <f t="shared" si="9"/>
        <v>216670</v>
      </c>
      <c r="K33" s="91">
        <v>70000</v>
      </c>
      <c r="L33" s="91">
        <v>2610</v>
      </c>
      <c r="M33" s="91">
        <f t="shared" si="10"/>
        <v>2417</v>
      </c>
      <c r="N33" s="91">
        <v>4070</v>
      </c>
      <c r="O33" s="91">
        <v>14600</v>
      </c>
      <c r="P33" s="91">
        <v>7000</v>
      </c>
      <c r="Q33" s="91">
        <f t="shared" si="11"/>
        <v>6482</v>
      </c>
      <c r="R33" s="91">
        <f t="shared" si="13"/>
        <v>48000</v>
      </c>
      <c r="S33" s="91" t="s">
        <v>147</v>
      </c>
      <c r="T33" s="91">
        <f>7000*10</f>
        <v>70000</v>
      </c>
      <c r="U33" s="91" t="s">
        <v>160</v>
      </c>
      <c r="V33" s="91">
        <f t="shared" si="12"/>
        <v>10000</v>
      </c>
      <c r="W33" s="91">
        <v>5000</v>
      </c>
      <c r="X33" s="91">
        <v>5000</v>
      </c>
    </row>
    <row r="34" spans="2:24" ht="20.25" customHeight="1" thickBot="1">
      <c r="B34" s="95">
        <v>17</v>
      </c>
      <c r="C34" s="96">
        <v>44835</v>
      </c>
      <c r="D34" s="97">
        <v>10</v>
      </c>
      <c r="E34" s="98" t="s">
        <v>151</v>
      </c>
      <c r="F34" s="114">
        <v>5</v>
      </c>
      <c r="G34" s="95" t="s">
        <v>150</v>
      </c>
      <c r="H34" s="100">
        <f t="shared" si="7"/>
        <v>226280</v>
      </c>
      <c r="I34" s="99">
        <f t="shared" si="8"/>
        <v>9610</v>
      </c>
      <c r="J34" s="99">
        <f t="shared" si="9"/>
        <v>216670</v>
      </c>
      <c r="K34" s="100">
        <v>70000</v>
      </c>
      <c r="L34" s="99">
        <v>2610</v>
      </c>
      <c r="M34" s="99">
        <f t="shared" si="10"/>
        <v>2417</v>
      </c>
      <c r="N34" s="99">
        <v>4070</v>
      </c>
      <c r="O34" s="99">
        <v>14600</v>
      </c>
      <c r="P34" s="99">
        <v>7000</v>
      </c>
      <c r="Q34" s="99">
        <f t="shared" si="11"/>
        <v>6482</v>
      </c>
      <c r="R34" s="91">
        <f t="shared" si="13"/>
        <v>48000</v>
      </c>
      <c r="S34" s="99" t="s">
        <v>147</v>
      </c>
      <c r="T34" s="100">
        <f>7000*10</f>
        <v>70000</v>
      </c>
      <c r="U34" s="99" t="s">
        <v>160</v>
      </c>
      <c r="V34" s="100">
        <f t="shared" si="12"/>
        <v>10000</v>
      </c>
      <c r="W34" s="99">
        <v>5000</v>
      </c>
      <c r="X34" s="99">
        <v>5000</v>
      </c>
    </row>
    <row r="35" spans="2:24" ht="20.25" customHeight="1" thickTop="1">
      <c r="B35" s="1021" t="s">
        <v>140</v>
      </c>
      <c r="C35" s="1022"/>
      <c r="D35" s="1022"/>
      <c r="E35" s="1022"/>
      <c r="F35" s="1022"/>
      <c r="G35" s="1023"/>
      <c r="H35" s="102">
        <f>SUM(H24:H34)</f>
        <v>2319080</v>
      </c>
      <c r="I35" s="101"/>
      <c r="J35" s="101"/>
      <c r="K35" s="102"/>
      <c r="L35" s="101"/>
      <c r="M35" s="101"/>
      <c r="N35" s="101"/>
      <c r="O35" s="101"/>
      <c r="P35" s="101"/>
      <c r="Q35" s="101"/>
      <c r="R35" s="101"/>
      <c r="S35" s="101"/>
      <c r="T35" s="101"/>
      <c r="U35" s="101"/>
      <c r="V35" s="101"/>
      <c r="W35" s="101"/>
      <c r="X35" s="105"/>
    </row>
    <row r="36" spans="2:24" ht="20.25" customHeight="1">
      <c r="B36" s="94" t="s">
        <v>152</v>
      </c>
    </row>
    <row r="37" spans="2:24" ht="20.25" customHeight="1">
      <c r="C37" s="109"/>
    </row>
  </sheetData>
  <mergeCells count="54">
    <mergeCell ref="B4:B6"/>
    <mergeCell ref="V4:X5"/>
    <mergeCell ref="V13:X14"/>
    <mergeCell ref="V21:X22"/>
    <mergeCell ref="F4:F6"/>
    <mergeCell ref="F13:F15"/>
    <mergeCell ref="F21:F23"/>
    <mergeCell ref="C4:C6"/>
    <mergeCell ref="D4:D6"/>
    <mergeCell ref="E4:E6"/>
    <mergeCell ref="G4:G6"/>
    <mergeCell ref="H4:J4"/>
    <mergeCell ref="H5:H6"/>
    <mergeCell ref="P4:Q4"/>
    <mergeCell ref="R4:S4"/>
    <mergeCell ref="T4:U4"/>
    <mergeCell ref="L5:M5"/>
    <mergeCell ref="P5:Q5"/>
    <mergeCell ref="R5:S5"/>
    <mergeCell ref="T5:U5"/>
    <mergeCell ref="L4:M4"/>
    <mergeCell ref="L14:M14"/>
    <mergeCell ref="P14:Q14"/>
    <mergeCell ref="R14:S14"/>
    <mergeCell ref="T14:U14"/>
    <mergeCell ref="B10:G10"/>
    <mergeCell ref="C13:C15"/>
    <mergeCell ref="D13:D15"/>
    <mergeCell ref="E13:E15"/>
    <mergeCell ref="G13:G15"/>
    <mergeCell ref="H13:J13"/>
    <mergeCell ref="H14:H15"/>
    <mergeCell ref="B13:B15"/>
    <mergeCell ref="L13:M13"/>
    <mergeCell ref="P13:Q13"/>
    <mergeCell ref="R13:S13"/>
    <mergeCell ref="T13:U13"/>
    <mergeCell ref="B18:G18"/>
    <mergeCell ref="C21:C23"/>
    <mergeCell ref="D21:D23"/>
    <mergeCell ref="E21:E23"/>
    <mergeCell ref="G21:G23"/>
    <mergeCell ref="B21:B23"/>
    <mergeCell ref="L22:M22"/>
    <mergeCell ref="P22:Q22"/>
    <mergeCell ref="R22:S22"/>
    <mergeCell ref="T22:U22"/>
    <mergeCell ref="B35:G35"/>
    <mergeCell ref="H22:H23"/>
    <mergeCell ref="L21:M21"/>
    <mergeCell ref="P21:Q21"/>
    <mergeCell ref="R21:S21"/>
    <mergeCell ref="T21:U21"/>
    <mergeCell ref="H21:J21"/>
  </mergeCells>
  <phoneticPr fontId="3"/>
  <printOptions horizontalCentered="1"/>
  <pageMargins left="0.78740157480314965" right="0.78740157480314965" top="0.78740157480314965" bottom="0.78740157480314965" header="0.51181102362204722" footer="0.59055118110236227"/>
  <pageSetup paperSize="9" scale="48" orientation="landscape" r:id="rId1"/>
  <headerFooter scaleWithDoc="0"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L73"/>
  <sheetViews>
    <sheetView showGridLines="0" view="pageBreakPreview" topLeftCell="A31" zoomScaleNormal="100" zoomScaleSheetLayoutView="100" workbookViewId="0">
      <selection activeCell="AB24" sqref="AB24"/>
    </sheetView>
  </sheetViews>
  <sheetFormatPr defaultColWidth="11" defaultRowHeight="14.25"/>
  <cols>
    <col min="1" max="1" width="1.375" style="174" customWidth="1"/>
    <col min="2" max="2" width="4.125" style="175" customWidth="1"/>
    <col min="3" max="3" width="20.5" style="176" customWidth="1"/>
    <col min="4" max="4" width="11.875" style="176" customWidth="1"/>
    <col min="5" max="5" width="16.25" style="176" customWidth="1"/>
    <col min="6" max="6" width="6.875" style="177" customWidth="1"/>
    <col min="7" max="7" width="13.75" style="177" customWidth="1"/>
    <col min="8" max="8" width="14.75" style="177" customWidth="1"/>
    <col min="9" max="9" width="6.875" style="177" customWidth="1"/>
    <col min="10" max="10" width="13.75" style="178" customWidth="1"/>
    <col min="11" max="11" width="15.625" style="176" customWidth="1"/>
    <col min="12" max="12" width="1.25" style="176" customWidth="1"/>
    <col min="13" max="16384" width="11" style="176"/>
  </cols>
  <sheetData>
    <row r="2" spans="1:12">
      <c r="K2" s="179"/>
    </row>
    <row r="3" spans="1:12" ht="21">
      <c r="C3" s="180" t="s">
        <v>211</v>
      </c>
      <c r="F3" s="181"/>
      <c r="G3" s="181"/>
      <c r="H3" s="181"/>
      <c r="I3" s="181"/>
      <c r="J3" s="182"/>
      <c r="K3" s="183"/>
      <c r="L3" s="184"/>
    </row>
    <row r="5" spans="1:12">
      <c r="C5" s="185" t="s">
        <v>212</v>
      </c>
      <c r="D5" s="1047"/>
      <c r="E5" s="1048"/>
    </row>
    <row r="6" spans="1:12">
      <c r="C6" s="185" t="s">
        <v>213</v>
      </c>
      <c r="D6" s="186"/>
      <c r="E6" s="187"/>
    </row>
    <row r="7" spans="1:12">
      <c r="C7" s="188" t="s">
        <v>214</v>
      </c>
      <c r="D7" s="189"/>
      <c r="E7" s="190"/>
    </row>
    <row r="8" spans="1:12">
      <c r="C8" s="188" t="s">
        <v>215</v>
      </c>
      <c r="D8" s="189"/>
      <c r="E8" s="190"/>
    </row>
    <row r="9" spans="1:12">
      <c r="C9" s="185" t="s">
        <v>216</v>
      </c>
      <c r="D9" s="189"/>
      <c r="E9" s="190"/>
    </row>
    <row r="10" spans="1:12">
      <c r="C10" s="188" t="s">
        <v>217</v>
      </c>
      <c r="D10" s="189"/>
      <c r="E10" s="190"/>
    </row>
    <row r="11" spans="1:12">
      <c r="C11" s="188" t="s">
        <v>218</v>
      </c>
      <c r="D11" s="189"/>
      <c r="E11" s="190"/>
    </row>
    <row r="12" spans="1:12">
      <c r="C12" s="188" t="s">
        <v>219</v>
      </c>
      <c r="D12" s="189"/>
      <c r="E12" s="190"/>
    </row>
    <row r="13" spans="1:12">
      <c r="C13" s="185" t="s">
        <v>220</v>
      </c>
      <c r="D13" s="191"/>
      <c r="E13" s="192"/>
      <c r="G13" s="193"/>
      <c r="H13" s="193"/>
    </row>
    <row r="14" spans="1:12">
      <c r="G14" s="194"/>
      <c r="H14" s="194"/>
    </row>
    <row r="15" spans="1:12" s="197" customFormat="1" ht="12.75" thickBot="1">
      <c r="A15" s="195"/>
      <c r="B15" s="196"/>
      <c r="J15" s="198"/>
      <c r="K15" s="199"/>
      <c r="L15" s="199"/>
    </row>
    <row r="16" spans="1:12" s="203" customFormat="1" ht="13.5" customHeight="1">
      <c r="A16" s="200"/>
      <c r="B16" s="1049"/>
      <c r="C16" s="1051" t="s">
        <v>221</v>
      </c>
      <c r="D16" s="1053" t="s">
        <v>222</v>
      </c>
      <c r="E16" s="1055" t="s">
        <v>223</v>
      </c>
      <c r="F16" s="1056"/>
      <c r="G16" s="1057"/>
      <c r="H16" s="1042" t="s">
        <v>224</v>
      </c>
      <c r="I16" s="1043"/>
      <c r="J16" s="1044"/>
      <c r="K16" s="201" t="s">
        <v>225</v>
      </c>
      <c r="L16" s="202"/>
    </row>
    <row r="17" spans="1:12" s="203" customFormat="1" ht="13.5" customHeight="1">
      <c r="A17" s="200"/>
      <c r="B17" s="1050"/>
      <c r="C17" s="1052"/>
      <c r="D17" s="1054"/>
      <c r="E17" s="204" t="s">
        <v>226</v>
      </c>
      <c r="F17" s="205" t="s">
        <v>227</v>
      </c>
      <c r="G17" s="206" t="s">
        <v>228</v>
      </c>
      <c r="H17" s="207" t="s">
        <v>226</v>
      </c>
      <c r="I17" s="205" t="s">
        <v>227</v>
      </c>
      <c r="J17" s="206" t="s">
        <v>229</v>
      </c>
      <c r="K17" s="208"/>
      <c r="L17" s="202"/>
    </row>
    <row r="18" spans="1:12" s="220" customFormat="1">
      <c r="A18" s="209"/>
      <c r="B18" s="1058" t="s">
        <v>230</v>
      </c>
      <c r="C18" s="210"/>
      <c r="D18" s="211"/>
      <c r="E18" s="212"/>
      <c r="F18" s="213"/>
      <c r="G18" s="214">
        <f>E18*F18</f>
        <v>0</v>
      </c>
      <c r="H18" s="215"/>
      <c r="I18" s="216"/>
      <c r="J18" s="217">
        <f>H18*I18</f>
        <v>0</v>
      </c>
      <c r="K18" s="218"/>
      <c r="L18" s="219"/>
    </row>
    <row r="19" spans="1:12" s="220" customFormat="1">
      <c r="A19" s="209"/>
      <c r="B19" s="1059"/>
      <c r="C19" s="221"/>
      <c r="D19" s="211"/>
      <c r="E19" s="212"/>
      <c r="F19" s="213"/>
      <c r="G19" s="214">
        <f t="shared" ref="G19:G25" si="0">E19*F19</f>
        <v>0</v>
      </c>
      <c r="H19" s="215"/>
      <c r="I19" s="216"/>
      <c r="J19" s="217">
        <f t="shared" ref="J19:J26" si="1">H19*I19</f>
        <v>0</v>
      </c>
      <c r="K19" s="218"/>
      <c r="L19" s="219"/>
    </row>
    <row r="20" spans="1:12" s="220" customFormat="1">
      <c r="A20" s="209"/>
      <c r="B20" s="1059"/>
      <c r="C20" s="221"/>
      <c r="D20" s="222"/>
      <c r="E20" s="212"/>
      <c r="F20" s="213"/>
      <c r="G20" s="214">
        <f t="shared" si="0"/>
        <v>0</v>
      </c>
      <c r="H20" s="223"/>
      <c r="I20" s="216"/>
      <c r="J20" s="217">
        <f t="shared" si="1"/>
        <v>0</v>
      </c>
      <c r="K20" s="224"/>
      <c r="L20" s="219"/>
    </row>
    <row r="21" spans="1:12" s="220" customFormat="1">
      <c r="A21" s="209"/>
      <c r="B21" s="1059"/>
      <c r="C21" s="221"/>
      <c r="D21" s="211"/>
      <c r="E21" s="212"/>
      <c r="F21" s="213"/>
      <c r="G21" s="214">
        <f t="shared" si="0"/>
        <v>0</v>
      </c>
      <c r="H21" s="223"/>
      <c r="I21" s="216"/>
      <c r="J21" s="217">
        <f t="shared" si="1"/>
        <v>0</v>
      </c>
      <c r="K21" s="224"/>
      <c r="L21" s="219"/>
    </row>
    <row r="22" spans="1:12" s="220" customFormat="1">
      <c r="A22" s="209"/>
      <c r="B22" s="1059"/>
      <c r="C22" s="225"/>
      <c r="D22" s="211"/>
      <c r="E22" s="212"/>
      <c r="F22" s="213"/>
      <c r="G22" s="214">
        <f t="shared" si="0"/>
        <v>0</v>
      </c>
      <c r="H22" s="223"/>
      <c r="I22" s="216"/>
      <c r="J22" s="217">
        <f t="shared" si="1"/>
        <v>0</v>
      </c>
      <c r="K22" s="226"/>
      <c r="L22" s="219"/>
    </row>
    <row r="23" spans="1:12" s="220" customFormat="1">
      <c r="A23" s="209"/>
      <c r="B23" s="1059"/>
      <c r="C23" s="225"/>
      <c r="D23" s="211"/>
      <c r="E23" s="212"/>
      <c r="F23" s="213"/>
      <c r="G23" s="214">
        <f t="shared" si="0"/>
        <v>0</v>
      </c>
      <c r="H23" s="223"/>
      <c r="I23" s="216"/>
      <c r="J23" s="217">
        <f t="shared" si="1"/>
        <v>0</v>
      </c>
      <c r="K23" s="226"/>
      <c r="L23" s="219"/>
    </row>
    <row r="24" spans="1:12" s="220" customFormat="1">
      <c r="A24" s="209"/>
      <c r="B24" s="1059"/>
      <c r="C24" s="221"/>
      <c r="D24" s="211"/>
      <c r="E24" s="212"/>
      <c r="F24" s="213"/>
      <c r="G24" s="214">
        <f t="shared" si="0"/>
        <v>0</v>
      </c>
      <c r="H24" s="223"/>
      <c r="I24" s="216"/>
      <c r="J24" s="217">
        <f t="shared" si="1"/>
        <v>0</v>
      </c>
      <c r="K24" s="226"/>
      <c r="L24" s="219"/>
    </row>
    <row r="25" spans="1:12" s="220" customFormat="1">
      <c r="A25" s="209"/>
      <c r="B25" s="1059"/>
      <c r="C25" s="221"/>
      <c r="D25" s="211"/>
      <c r="E25" s="212"/>
      <c r="F25" s="213"/>
      <c r="G25" s="214">
        <f t="shared" si="0"/>
        <v>0</v>
      </c>
      <c r="H25" s="223"/>
      <c r="I25" s="216"/>
      <c r="J25" s="217">
        <f t="shared" si="1"/>
        <v>0</v>
      </c>
      <c r="K25" s="226"/>
      <c r="L25" s="219"/>
    </row>
    <row r="26" spans="1:12" s="220" customFormat="1">
      <c r="A26" s="209"/>
      <c r="B26" s="1059"/>
      <c r="C26" s="227"/>
      <c r="D26" s="228"/>
      <c r="E26" s="229"/>
      <c r="F26" s="230"/>
      <c r="G26" s="231"/>
      <c r="H26" s="232"/>
      <c r="I26" s="233"/>
      <c r="J26" s="217">
        <f t="shared" si="1"/>
        <v>0</v>
      </c>
      <c r="K26" s="234"/>
      <c r="L26" s="219"/>
    </row>
    <row r="27" spans="1:12" s="220" customFormat="1" ht="15">
      <c r="A27" s="209"/>
      <c r="B27" s="1060"/>
      <c r="C27" s="235" t="s">
        <v>231</v>
      </c>
      <c r="D27" s="236"/>
      <c r="E27" s="237"/>
      <c r="F27" s="238"/>
      <c r="G27" s="239">
        <f>SUM(G18:G26)</f>
        <v>0</v>
      </c>
      <c r="H27" s="240"/>
      <c r="I27" s="241"/>
      <c r="J27" s="242">
        <f>SUM(J18:J26)</f>
        <v>0</v>
      </c>
      <c r="K27" s="243"/>
      <c r="L27" s="244"/>
    </row>
    <row r="28" spans="1:12" s="220" customFormat="1">
      <c r="A28" s="209"/>
      <c r="B28" s="1061" t="s">
        <v>232</v>
      </c>
      <c r="C28" s="210"/>
      <c r="D28" s="245"/>
      <c r="E28" s="212"/>
      <c r="F28" s="213"/>
      <c r="G28" s="246">
        <f t="shared" ref="G28:G35" si="2">E28*F28</f>
        <v>0</v>
      </c>
      <c r="H28" s="215"/>
      <c r="I28" s="216"/>
      <c r="J28" s="217">
        <f>H28*I28</f>
        <v>0</v>
      </c>
      <c r="K28" s="218"/>
      <c r="L28" s="219"/>
    </row>
    <row r="29" spans="1:12" s="220" customFormat="1">
      <c r="A29" s="209"/>
      <c r="B29" s="1059"/>
      <c r="C29" s="225"/>
      <c r="D29" s="211"/>
      <c r="E29" s="247"/>
      <c r="F29" s="213"/>
      <c r="G29" s="214">
        <f t="shared" si="2"/>
        <v>0</v>
      </c>
      <c r="H29" s="223"/>
      <c r="I29" s="216"/>
      <c r="J29" s="217">
        <f t="shared" ref="J29:J36" si="3">H29*I29</f>
        <v>0</v>
      </c>
      <c r="K29" s="226"/>
      <c r="L29" s="219"/>
    </row>
    <row r="30" spans="1:12" s="220" customFormat="1">
      <c r="A30" s="209"/>
      <c r="B30" s="1059"/>
      <c r="C30" s="221"/>
      <c r="D30" s="211"/>
      <c r="E30" s="247"/>
      <c r="F30" s="213"/>
      <c r="G30" s="214">
        <f t="shared" si="2"/>
        <v>0</v>
      </c>
      <c r="H30" s="223"/>
      <c r="I30" s="216"/>
      <c r="J30" s="217">
        <f t="shared" si="3"/>
        <v>0</v>
      </c>
      <c r="K30" s="226"/>
      <c r="L30" s="219"/>
    </row>
    <row r="31" spans="1:12" s="220" customFormat="1">
      <c r="A31" s="209"/>
      <c r="B31" s="1059"/>
      <c r="C31" s="221"/>
      <c r="D31" s="211"/>
      <c r="E31" s="212"/>
      <c r="F31" s="248"/>
      <c r="G31" s="214">
        <f t="shared" si="2"/>
        <v>0</v>
      </c>
      <c r="H31" s="223"/>
      <c r="I31" s="249"/>
      <c r="J31" s="217">
        <f t="shared" si="3"/>
        <v>0</v>
      </c>
      <c r="K31" s="226"/>
      <c r="L31" s="219"/>
    </row>
    <row r="32" spans="1:12" s="220" customFormat="1">
      <c r="A32" s="209"/>
      <c r="B32" s="1059"/>
      <c r="C32" s="221"/>
      <c r="D32" s="211"/>
      <c r="E32" s="212"/>
      <c r="F32" s="248"/>
      <c r="G32" s="214">
        <f t="shared" si="2"/>
        <v>0</v>
      </c>
      <c r="H32" s="223"/>
      <c r="I32" s="249"/>
      <c r="J32" s="217">
        <f t="shared" si="3"/>
        <v>0</v>
      </c>
      <c r="K32" s="226"/>
      <c r="L32" s="219"/>
    </row>
    <row r="33" spans="1:12" s="220" customFormat="1">
      <c r="A33" s="209"/>
      <c r="B33" s="1059"/>
      <c r="C33" s="221"/>
      <c r="D33" s="211"/>
      <c r="E33" s="247"/>
      <c r="F33" s="213"/>
      <c r="G33" s="214">
        <f t="shared" si="2"/>
        <v>0</v>
      </c>
      <c r="H33" s="223"/>
      <c r="I33" s="216"/>
      <c r="J33" s="217">
        <f t="shared" si="3"/>
        <v>0</v>
      </c>
      <c r="K33" s="226"/>
      <c r="L33" s="219"/>
    </row>
    <row r="34" spans="1:12" s="220" customFormat="1">
      <c r="A34" s="209"/>
      <c r="B34" s="1059"/>
      <c r="C34" s="221"/>
      <c r="D34" s="211"/>
      <c r="E34" s="247"/>
      <c r="F34" s="213"/>
      <c r="G34" s="214">
        <f t="shared" si="2"/>
        <v>0</v>
      </c>
      <c r="H34" s="223"/>
      <c r="I34" s="216"/>
      <c r="J34" s="217">
        <f t="shared" si="3"/>
        <v>0</v>
      </c>
      <c r="K34" s="226"/>
      <c r="L34" s="219"/>
    </row>
    <row r="35" spans="1:12" s="220" customFormat="1">
      <c r="A35" s="209"/>
      <c r="B35" s="1059"/>
      <c r="C35" s="221"/>
      <c r="D35" s="211"/>
      <c r="E35" s="247"/>
      <c r="F35" s="213"/>
      <c r="G35" s="214">
        <f t="shared" si="2"/>
        <v>0</v>
      </c>
      <c r="H35" s="223"/>
      <c r="I35" s="216"/>
      <c r="J35" s="217">
        <f t="shared" si="3"/>
        <v>0</v>
      </c>
      <c r="K35" s="226"/>
      <c r="L35" s="219"/>
    </row>
    <row r="36" spans="1:12" s="220" customFormat="1">
      <c r="A36" s="209"/>
      <c r="B36" s="1059"/>
      <c r="C36" s="227"/>
      <c r="D36" s="228"/>
      <c r="E36" s="250"/>
      <c r="F36" s="230"/>
      <c r="G36" s="231"/>
      <c r="H36" s="232"/>
      <c r="I36" s="233"/>
      <c r="J36" s="217">
        <f t="shared" si="3"/>
        <v>0</v>
      </c>
      <c r="K36" s="234"/>
      <c r="L36" s="219"/>
    </row>
    <row r="37" spans="1:12" s="220" customFormat="1" ht="15" customHeight="1">
      <c r="A37" s="209"/>
      <c r="B37" s="1060"/>
      <c r="C37" s="235" t="s">
        <v>231</v>
      </c>
      <c r="D37" s="236"/>
      <c r="E37" s="237"/>
      <c r="F37" s="238"/>
      <c r="G37" s="239">
        <f>SUM(G28:G36)</f>
        <v>0</v>
      </c>
      <c r="H37" s="240"/>
      <c r="I37" s="241"/>
      <c r="J37" s="242">
        <f>SUM(J28:J36)</f>
        <v>0</v>
      </c>
      <c r="K37" s="243"/>
      <c r="L37" s="219"/>
    </row>
    <row r="38" spans="1:12" s="220" customFormat="1">
      <c r="A38" s="209"/>
      <c r="B38" s="1062" t="s">
        <v>233</v>
      </c>
      <c r="C38" s="251" t="s">
        <v>234</v>
      </c>
      <c r="D38" s="252"/>
      <c r="E38" s="212"/>
      <c r="F38" s="253"/>
      <c r="G38" s="246">
        <f t="shared" ref="G38:G44" si="4">E38*F38</f>
        <v>0</v>
      </c>
      <c r="H38" s="215"/>
      <c r="I38" s="254"/>
      <c r="J38" s="217">
        <f>H38*I38</f>
        <v>0</v>
      </c>
      <c r="K38" s="218"/>
      <c r="L38" s="219"/>
    </row>
    <row r="39" spans="1:12" s="220" customFormat="1">
      <c r="A39" s="209"/>
      <c r="B39" s="1059"/>
      <c r="C39" s="255"/>
      <c r="D39" s="256"/>
      <c r="E39" s="247"/>
      <c r="F39" s="257"/>
      <c r="G39" s="214">
        <f t="shared" si="4"/>
        <v>0</v>
      </c>
      <c r="H39" s="223"/>
      <c r="I39" s="258"/>
      <c r="J39" s="217">
        <f t="shared" ref="J39:J44" si="5">H39*I39</f>
        <v>0</v>
      </c>
      <c r="K39" s="226"/>
      <c r="L39" s="219"/>
    </row>
    <row r="40" spans="1:12" s="220" customFormat="1">
      <c r="A40" s="209"/>
      <c r="B40" s="1059"/>
      <c r="C40" s="255" t="s">
        <v>235</v>
      </c>
      <c r="D40" s="256"/>
      <c r="E40" s="247"/>
      <c r="F40" s="257"/>
      <c r="G40" s="214">
        <f t="shared" si="4"/>
        <v>0</v>
      </c>
      <c r="H40" s="223"/>
      <c r="I40" s="258"/>
      <c r="J40" s="217">
        <f t="shared" si="5"/>
        <v>0</v>
      </c>
      <c r="K40" s="226"/>
      <c r="L40" s="219"/>
    </row>
    <row r="41" spans="1:12" s="220" customFormat="1">
      <c r="A41" s="209"/>
      <c r="B41" s="1059"/>
      <c r="C41" s="259"/>
      <c r="D41" s="256"/>
      <c r="E41" s="247"/>
      <c r="F41" s="257"/>
      <c r="G41" s="214">
        <f t="shared" si="4"/>
        <v>0</v>
      </c>
      <c r="H41" s="223"/>
      <c r="I41" s="258"/>
      <c r="J41" s="217">
        <f t="shared" si="5"/>
        <v>0</v>
      </c>
      <c r="K41" s="226"/>
      <c r="L41" s="219"/>
    </row>
    <row r="42" spans="1:12" s="220" customFormat="1">
      <c r="A42" s="209"/>
      <c r="B42" s="1059"/>
      <c r="C42" s="259" t="s">
        <v>236</v>
      </c>
      <c r="D42" s="256"/>
      <c r="E42" s="247"/>
      <c r="F42" s="257"/>
      <c r="G42" s="214">
        <f t="shared" si="4"/>
        <v>0</v>
      </c>
      <c r="H42" s="223"/>
      <c r="I42" s="258"/>
      <c r="J42" s="217">
        <f>H42*I42</f>
        <v>0</v>
      </c>
      <c r="K42" s="226"/>
      <c r="L42" s="219"/>
    </row>
    <row r="43" spans="1:12" s="220" customFormat="1">
      <c r="A43" s="209"/>
      <c r="B43" s="1059"/>
      <c r="C43" s="259"/>
      <c r="D43" s="256"/>
      <c r="E43" s="247"/>
      <c r="F43" s="257"/>
      <c r="G43" s="214">
        <f t="shared" si="4"/>
        <v>0</v>
      </c>
      <c r="H43" s="223"/>
      <c r="I43" s="258"/>
      <c r="J43" s="217">
        <f t="shared" si="5"/>
        <v>0</v>
      </c>
      <c r="K43" s="226"/>
      <c r="L43" s="219"/>
    </row>
    <row r="44" spans="1:12" s="220" customFormat="1">
      <c r="A44" s="209"/>
      <c r="B44" s="1059"/>
      <c r="C44" s="227"/>
      <c r="D44" s="260"/>
      <c r="E44" s="250"/>
      <c r="F44" s="261"/>
      <c r="G44" s="214">
        <f t="shared" si="4"/>
        <v>0</v>
      </c>
      <c r="H44" s="232"/>
      <c r="I44" s="262"/>
      <c r="J44" s="217">
        <f t="shared" si="5"/>
        <v>0</v>
      </c>
      <c r="K44" s="263"/>
      <c r="L44" s="219"/>
    </row>
    <row r="45" spans="1:12" s="220" customFormat="1" ht="15">
      <c r="A45" s="209"/>
      <c r="B45" s="1063"/>
      <c r="C45" s="235" t="s">
        <v>231</v>
      </c>
      <c r="D45" s="264"/>
      <c r="E45" s="265"/>
      <c r="F45" s="266"/>
      <c r="G45" s="239">
        <f>SUM(G38:G44)</f>
        <v>0</v>
      </c>
      <c r="H45" s="240"/>
      <c r="I45" s="267"/>
      <c r="J45" s="242">
        <f>SUM(J38:J44)</f>
        <v>0</v>
      </c>
      <c r="K45" s="243"/>
      <c r="L45" s="219"/>
    </row>
    <row r="46" spans="1:12" s="220" customFormat="1">
      <c r="A46" s="209"/>
      <c r="B46" s="1064" t="s">
        <v>237</v>
      </c>
      <c r="C46" s="268"/>
      <c r="D46" s="269"/>
      <c r="E46" s="212"/>
      <c r="F46" s="213"/>
      <c r="G46" s="246"/>
      <c r="H46" s="215"/>
      <c r="I46" s="216"/>
      <c r="J46" s="217"/>
      <c r="K46" s="218"/>
      <c r="L46" s="219"/>
    </row>
    <row r="47" spans="1:12" s="220" customFormat="1">
      <c r="A47" s="209"/>
      <c r="B47" s="1065"/>
      <c r="C47" s="225"/>
      <c r="D47" s="270"/>
      <c r="E47" s="247"/>
      <c r="F47" s="213"/>
      <c r="G47" s="214"/>
      <c r="H47" s="223"/>
      <c r="I47" s="216"/>
      <c r="J47" s="217"/>
      <c r="K47" s="226"/>
      <c r="L47" s="219"/>
    </row>
    <row r="48" spans="1:12" s="220" customFormat="1">
      <c r="A48" s="209"/>
      <c r="B48" s="1065"/>
      <c r="C48" s="225"/>
      <c r="D48" s="270"/>
      <c r="E48" s="247"/>
      <c r="F48" s="213"/>
      <c r="G48" s="214"/>
      <c r="H48" s="223"/>
      <c r="I48" s="216"/>
      <c r="J48" s="217"/>
      <c r="K48" s="226"/>
      <c r="L48" s="219"/>
    </row>
    <row r="49" spans="1:12" s="220" customFormat="1">
      <c r="A49" s="209"/>
      <c r="B49" s="1065"/>
      <c r="C49" s="225"/>
      <c r="D49" s="270"/>
      <c r="E49" s="247"/>
      <c r="F49" s="213"/>
      <c r="G49" s="214"/>
      <c r="H49" s="223"/>
      <c r="I49" s="216"/>
      <c r="J49" s="217"/>
      <c r="K49" s="226"/>
      <c r="L49" s="219"/>
    </row>
    <row r="50" spans="1:12" s="220" customFormat="1">
      <c r="A50" s="209"/>
      <c r="B50" s="1065"/>
      <c r="C50" s="271"/>
      <c r="D50" s="272"/>
      <c r="E50" s="273"/>
      <c r="F50" s="274"/>
      <c r="G50" s="231"/>
      <c r="H50" s="232"/>
      <c r="I50" s="275"/>
      <c r="J50" s="217"/>
      <c r="K50" s="234"/>
      <c r="L50" s="219"/>
    </row>
    <row r="51" spans="1:12" s="220" customFormat="1" ht="15">
      <c r="A51" s="209"/>
      <c r="B51" s="1066"/>
      <c r="C51" s="235" t="s">
        <v>231</v>
      </c>
      <c r="D51" s="276"/>
      <c r="E51" s="277"/>
      <c r="F51" s="278"/>
      <c r="G51" s="279">
        <f>SUM(G46:G49)</f>
        <v>0</v>
      </c>
      <c r="H51" s="280"/>
      <c r="I51" s="281"/>
      <c r="J51" s="282">
        <f>SUM(J46:J49)</f>
        <v>0</v>
      </c>
      <c r="K51" s="243"/>
      <c r="L51" s="219"/>
    </row>
    <row r="52" spans="1:12" s="220" customFormat="1">
      <c r="A52" s="209"/>
      <c r="B52" s="1067" t="s">
        <v>238</v>
      </c>
      <c r="C52" s="283"/>
      <c r="D52" s="284"/>
      <c r="E52" s="285"/>
      <c r="F52" s="286"/>
      <c r="G52" s="287"/>
      <c r="H52" s="288"/>
      <c r="I52" s="289"/>
      <c r="J52" s="217"/>
      <c r="K52" s="290"/>
      <c r="L52" s="219"/>
    </row>
    <row r="53" spans="1:12" s="220" customFormat="1">
      <c r="A53" s="209"/>
      <c r="B53" s="1059"/>
      <c r="C53" s="225"/>
      <c r="D53" s="270"/>
      <c r="E53" s="247"/>
      <c r="F53" s="248"/>
      <c r="G53" s="214"/>
      <c r="H53" s="223"/>
      <c r="I53" s="249"/>
      <c r="J53" s="217"/>
      <c r="K53" s="226"/>
      <c r="L53" s="219"/>
    </row>
    <row r="54" spans="1:12" s="220" customFormat="1">
      <c r="A54" s="209"/>
      <c r="B54" s="1059"/>
      <c r="C54" s="225"/>
      <c r="D54" s="270"/>
      <c r="E54" s="247"/>
      <c r="F54" s="248"/>
      <c r="G54" s="214"/>
      <c r="H54" s="223"/>
      <c r="I54" s="249"/>
      <c r="J54" s="217"/>
      <c r="K54" s="226"/>
      <c r="L54" s="219"/>
    </row>
    <row r="55" spans="1:12" s="220" customFormat="1" ht="15" customHeight="1">
      <c r="A55" s="209"/>
      <c r="B55" s="1059"/>
      <c r="C55" s="271"/>
      <c r="D55" s="272"/>
      <c r="E55" s="250"/>
      <c r="F55" s="291"/>
      <c r="G55" s="231"/>
      <c r="H55" s="232"/>
      <c r="I55" s="292"/>
      <c r="J55" s="217"/>
      <c r="K55" s="234"/>
      <c r="L55" s="219"/>
    </row>
    <row r="56" spans="1:12" s="220" customFormat="1" ht="15">
      <c r="A56" s="209"/>
      <c r="B56" s="1063"/>
      <c r="C56" s="235" t="s">
        <v>231</v>
      </c>
      <c r="D56" s="236"/>
      <c r="E56" s="237"/>
      <c r="F56" s="238"/>
      <c r="G56" s="239">
        <f>SUM(G52:G54)</f>
        <v>0</v>
      </c>
      <c r="H56" s="240"/>
      <c r="I56" s="241"/>
      <c r="J56" s="242">
        <f>SUM(J52:J54)</f>
        <v>0</v>
      </c>
      <c r="K56" s="243"/>
    </row>
    <row r="57" spans="1:12" s="220" customFormat="1" ht="23.25" customHeight="1">
      <c r="A57" s="209"/>
      <c r="B57" s="1045" t="s">
        <v>0</v>
      </c>
      <c r="C57" s="293" t="s">
        <v>239</v>
      </c>
      <c r="D57" s="294"/>
      <c r="E57" s="295"/>
      <c r="F57" s="296"/>
      <c r="G57" s="297">
        <f>G274+G374+G454+G514+G56</f>
        <v>0</v>
      </c>
      <c r="H57" s="298"/>
      <c r="I57" s="299"/>
      <c r="J57" s="300">
        <f>J274+J374+J454+J514+J56</f>
        <v>0</v>
      </c>
      <c r="K57" s="218"/>
      <c r="L57" s="219"/>
    </row>
    <row r="58" spans="1:12" s="220" customFormat="1" ht="23.25" customHeight="1" thickBot="1">
      <c r="A58" s="209"/>
      <c r="B58" s="1046"/>
      <c r="C58" s="301" t="s">
        <v>240</v>
      </c>
      <c r="D58" s="302"/>
      <c r="E58" s="303"/>
      <c r="F58" s="304"/>
      <c r="G58" s="305"/>
      <c r="H58" s="306"/>
      <c r="I58" s="307"/>
      <c r="J58" s="308"/>
      <c r="K58" s="309"/>
      <c r="L58" s="219"/>
    </row>
    <row r="59" spans="1:12" s="311" customFormat="1" ht="18" customHeight="1">
      <c r="A59" s="310"/>
      <c r="C59" s="176"/>
      <c r="D59" s="176"/>
      <c r="E59" s="176"/>
      <c r="F59" s="176"/>
      <c r="G59" s="176"/>
      <c r="H59" s="176"/>
      <c r="I59" s="176"/>
      <c r="J59" s="178"/>
      <c r="K59" s="176"/>
      <c r="L59" s="176"/>
    </row>
    <row r="60" spans="1:12" ht="15.75" customHeight="1">
      <c r="B60" s="312" t="s">
        <v>241</v>
      </c>
      <c r="D60" s="313"/>
      <c r="F60" s="176"/>
      <c r="G60" s="176"/>
      <c r="H60" s="176"/>
      <c r="I60" s="176"/>
    </row>
    <row r="61" spans="1:12" ht="15.75" customHeight="1">
      <c r="C61" s="314"/>
      <c r="D61" s="313"/>
      <c r="F61" s="176"/>
      <c r="G61" s="176"/>
      <c r="H61" s="176"/>
      <c r="I61" s="176"/>
    </row>
    <row r="62" spans="1:12" ht="15.75" customHeight="1">
      <c r="C62" s="315"/>
      <c r="D62" s="316"/>
      <c r="E62" s="317"/>
      <c r="F62" s="1068" t="s">
        <v>242</v>
      </c>
      <c r="G62" s="1068"/>
      <c r="H62" s="1069" t="s">
        <v>243</v>
      </c>
      <c r="I62" s="178"/>
    </row>
    <row r="63" spans="1:12" ht="15.75" customHeight="1">
      <c r="C63" s="315"/>
      <c r="D63" s="316"/>
      <c r="E63" s="317" t="s">
        <v>244</v>
      </c>
      <c r="F63" s="1069" t="s">
        <v>245</v>
      </c>
      <c r="G63" s="1069"/>
      <c r="H63" s="1069"/>
      <c r="I63" s="178"/>
    </row>
    <row r="64" spans="1:12" ht="15.75" customHeight="1" thickBot="1">
      <c r="C64" s="318"/>
      <c r="D64" s="319"/>
      <c r="E64" s="320" t="s">
        <v>246</v>
      </c>
      <c r="F64" s="1069"/>
      <c r="G64" s="1069"/>
      <c r="H64" s="1069"/>
      <c r="I64" s="178"/>
    </row>
    <row r="65" spans="1:12" ht="15.75" customHeight="1" thickTop="1">
      <c r="C65" s="321"/>
      <c r="D65" s="322" t="s">
        <v>247</v>
      </c>
      <c r="E65" s="1071" t="s">
        <v>248</v>
      </c>
      <c r="F65" s="1070"/>
      <c r="G65" s="1069"/>
      <c r="H65" s="1069"/>
      <c r="I65" s="178"/>
    </row>
    <row r="66" spans="1:12" ht="15.75" customHeight="1">
      <c r="C66" s="323"/>
      <c r="D66" s="316" t="s">
        <v>249</v>
      </c>
      <c r="E66" s="1072"/>
      <c r="F66" s="1070"/>
      <c r="G66" s="1069"/>
      <c r="H66" s="1069"/>
      <c r="I66" s="178"/>
    </row>
    <row r="67" spans="1:12" s="177" customFormat="1" ht="15.75" customHeight="1">
      <c r="A67" s="174"/>
      <c r="B67" s="175"/>
      <c r="C67" s="323"/>
      <c r="D67" s="316" t="s">
        <v>250</v>
      </c>
      <c r="E67" s="1072"/>
      <c r="F67" s="1070"/>
      <c r="G67" s="1069"/>
      <c r="H67" s="1069"/>
      <c r="K67" s="176"/>
      <c r="L67" s="176"/>
    </row>
    <row r="68" spans="1:12" s="177" customFormat="1" ht="15.75" customHeight="1">
      <c r="A68" s="174"/>
      <c r="B68" s="175"/>
      <c r="C68" s="324" t="s">
        <v>251</v>
      </c>
      <c r="D68" s="1074" t="s">
        <v>252</v>
      </c>
      <c r="E68" s="1072"/>
      <c r="F68" s="1070"/>
      <c r="G68" s="1069"/>
      <c r="H68" s="1069"/>
      <c r="K68" s="176"/>
      <c r="L68" s="176"/>
    </row>
    <row r="69" spans="1:12" s="177" customFormat="1" ht="15.75" customHeight="1">
      <c r="A69" s="174"/>
      <c r="B69" s="175"/>
      <c r="C69" s="325" t="s">
        <v>253</v>
      </c>
      <c r="D69" s="1074"/>
      <c r="E69" s="1072"/>
      <c r="F69" s="1070"/>
      <c r="G69" s="1069"/>
      <c r="H69" s="1069"/>
      <c r="K69" s="176"/>
      <c r="L69" s="176"/>
    </row>
    <row r="70" spans="1:12" s="177" customFormat="1" ht="15.75" customHeight="1" thickBot="1">
      <c r="A70" s="174"/>
      <c r="B70" s="175"/>
      <c r="C70" s="326" t="s">
        <v>254</v>
      </c>
      <c r="D70" s="1075"/>
      <c r="E70" s="1073"/>
      <c r="F70" s="1070"/>
      <c r="G70" s="1069"/>
      <c r="H70" s="1069"/>
      <c r="K70" s="176"/>
      <c r="L70" s="176"/>
    </row>
    <row r="71" spans="1:12" s="177" customFormat="1" ht="15.75" customHeight="1" thickTop="1" thickBot="1">
      <c r="A71" s="174"/>
      <c r="B71" s="175"/>
      <c r="C71" s="314"/>
      <c r="D71" s="313"/>
      <c r="E71" s="176"/>
      <c r="F71" s="176"/>
      <c r="G71" s="176"/>
      <c r="H71" s="176"/>
      <c r="I71" s="176"/>
      <c r="J71" s="178"/>
      <c r="K71" s="176"/>
      <c r="L71" s="176"/>
    </row>
    <row r="72" spans="1:12" s="177" customFormat="1" ht="15.75" customHeight="1" thickTop="1" thickBot="1">
      <c r="A72" s="174"/>
      <c r="B72" s="175"/>
      <c r="C72" s="327"/>
      <c r="D72" s="313" t="s">
        <v>255</v>
      </c>
      <c r="E72" s="176"/>
      <c r="F72" s="176"/>
      <c r="G72" s="176"/>
      <c r="H72" s="176"/>
      <c r="I72" s="176"/>
      <c r="J72" s="178"/>
      <c r="K72" s="176"/>
      <c r="L72" s="176"/>
    </row>
    <row r="73" spans="1:12" ht="15" thickTop="1"/>
  </sheetData>
  <mergeCells count="17">
    <mergeCell ref="F62:G62"/>
    <mergeCell ref="H62:H70"/>
    <mergeCell ref="F63:G70"/>
    <mergeCell ref="E65:E70"/>
    <mergeCell ref="D68:D70"/>
    <mergeCell ref="H16:J16"/>
    <mergeCell ref="B57:B58"/>
    <mergeCell ref="D5:E5"/>
    <mergeCell ref="B16:B17"/>
    <mergeCell ref="C16:C17"/>
    <mergeCell ref="D16:D17"/>
    <mergeCell ref="E16:G16"/>
    <mergeCell ref="B18:B27"/>
    <mergeCell ref="B28:B37"/>
    <mergeCell ref="B38:B45"/>
    <mergeCell ref="B46:B51"/>
    <mergeCell ref="B52:B56"/>
  </mergeCells>
  <phoneticPr fontId="3"/>
  <printOptions horizontalCentered="1"/>
  <pageMargins left="0.59055118110236227" right="0.39370078740157483" top="0.19685039370078741" bottom="0.19685039370078741" header="0.19685039370078741" footer="0.19685039370078741"/>
  <pageSetup paperSize="9" scale="35" orientation="portrait" cellComments="asDisplayed" r:id="rId1"/>
  <headerFooter alignWithMargins="0"/>
  <rowBreaks count="1" manualBreakCount="1">
    <brk id="51" max="16383" man="1"/>
  </rowBreaks>
  <drawing r:id="rId2"/>
  <legacyDrawing r:id="rId3"/>
  <oleObjects>
    <mc:AlternateContent xmlns:mc="http://schemas.openxmlformats.org/markup-compatibility/2006">
      <mc:Choice Requires="x14">
        <oleObject progId="Visio.Drawing.6" shapeId="8193" r:id="rId4">
          <objectPr defaultSize="0" r:id="rId5">
            <anchor moveWithCells="1">
              <from>
                <xdr:col>6</xdr:col>
                <xdr:colOff>85725</xdr:colOff>
                <xdr:row>6</xdr:row>
                <xdr:rowOff>104775</xdr:rowOff>
              </from>
              <to>
                <xdr:col>9</xdr:col>
                <xdr:colOff>504825</xdr:colOff>
                <xdr:row>12</xdr:row>
                <xdr:rowOff>0</xdr:rowOff>
              </to>
            </anchor>
          </objectPr>
        </oleObject>
      </mc:Choice>
      <mc:Fallback>
        <oleObject progId="Visio.Drawing.6" shapeId="81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2D6448-9D73-446F-A74C-B78290E4D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5EAF5-1023-4B9A-8F04-0B1D555D9FCB}">
  <ds:schemaRefs>
    <ds:schemaRef ds:uri="http://schemas.microsoft.com/sharepoint/v3/contenttype/forms"/>
  </ds:schemaRefs>
</ds:datastoreItem>
</file>

<file path=customXml/itemProps3.xml><?xml version="1.0" encoding="utf-8"?>
<ds:datastoreItem xmlns:ds="http://schemas.openxmlformats.org/officeDocument/2006/customXml" ds:itemID="{1F873C42-5110-4DE8-AD6E-109595408E12}">
  <ds:schemaRefs>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 ds:uri="http://www.w3.org/XML/1998/namespace"/>
    <ds:schemaRef ds:uri="0de5941f-0658-486a-bd95-c592dd158584"/>
    <ds:schemaRef ds:uri="http://schemas.microsoft.com/office/2006/documentManagement/types"/>
    <ds:schemaRef ds:uri="93fe9b1e-5bcf-4a08-912e-4034eab1d85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【様式5】経費内訳(記入例)</vt:lpstr>
      <vt:lpstr>【様式5】経費内訳</vt:lpstr>
      <vt:lpstr>エコリース【様式5】経費内訳(記入例)</vt:lpstr>
      <vt:lpstr>エコリース【様式5】経費内訳</vt:lpstr>
      <vt:lpstr>積算表①労務費</vt:lpstr>
      <vt:lpstr>労務費単価算出表</vt:lpstr>
      <vt:lpstr>積算表②(旅費)【例1】</vt:lpstr>
      <vt:lpstr>積算表②(旅費)【例2】</vt:lpstr>
      <vt:lpstr>(サンプル)原価管理表</vt:lpstr>
      <vt:lpstr>エコリース【様式5】経費内訳!Print_Area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2020-06-30T02:10:21Z</dcterms:created>
  <dcterms:modified xsi:type="dcterms:W3CDTF">2020-06-30T02:15:10Z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