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codeName="ThisWorkbook" defaultThemeVersion="124226"/>
  <mc:AlternateContent xmlns:mc="http://schemas.openxmlformats.org/markup-compatibility/2006">
    <mc:Choice Requires="x15">
      <x15ac:absPath xmlns:x15ac="http://schemas.microsoft.com/office/spreadsheetml/2010/11/ac" url="C:\Users\Inada\Documents\GECWebsite\public_html\jcm\jp\kobo\h29\mp\"/>
    </mc:Choice>
  </mc:AlternateContent>
  <bookViews>
    <workbookView xWindow="0" yWindow="0" windowWidth="21600" windowHeight="9525" tabRatio="839" activeTab="5"/>
  </bookViews>
  <sheets>
    <sheet name="【様式5】経費内訳(記入例)" sheetId="38" r:id="rId1"/>
    <sheet name="【様式5】経費内訳" sheetId="46" r:id="rId2"/>
    <sheet name="積算表①労務費" sheetId="40" r:id="rId3"/>
    <sheet name="労務費単価算出表" sheetId="41" r:id="rId4"/>
    <sheet name="積算表②(旅費)【例1】" sheetId="43" r:id="rId5"/>
    <sheet name="積算表②(旅費)【例2】" sheetId="42" r:id="rId6"/>
    <sheet name="(サンプル)原価管理表" sheetId="44" r:id="rId7"/>
  </sheets>
  <definedNames>
    <definedName name="_Fill" localSheetId="1" hidden="1">#REF!</definedName>
    <definedName name="_Fill" hidden="1">#REF!</definedName>
    <definedName name="_xlnm._FilterDatabase" localSheetId="6" hidden="1">'(サンプル)原価管理表'!$B$16:$C$26</definedName>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_xlnm.Print_Area" localSheetId="6">'(サンプル)原価管理表'!$A$1:$L$72</definedName>
    <definedName name="_xlnm.Print_Area" localSheetId="2">積算表①労務費!$A$1:$S$31</definedName>
    <definedName name="_xlnm.Print_Area" localSheetId="4">'積算表②(旅費)【例1】'!$A$1:$F$14</definedName>
    <definedName name="_xlnm.Print_Area" localSheetId="3">労務費単価算出表!$A$1:$T$35</definedName>
  </definedNames>
  <calcPr calcId="171027"/>
  <customWorkbookViews>
    <customWorkbookView name="Suzuki - 個人用ビュー" guid="{0C7841A3-DDB4-460A-96AB-F4382E1ED3EE}" mergeInterval="0" personalView="1" maximized="1" xWindow="-8" yWindow="-8" windowWidth="1456" windowHeight="876" tabRatio="677" activeSheetId="35"/>
  </customWorkbookViews>
</workbook>
</file>

<file path=xl/calcChain.xml><?xml version="1.0" encoding="utf-8"?>
<calcChain xmlns="http://schemas.openxmlformats.org/spreadsheetml/2006/main">
  <c r="R27" i="40" l="1"/>
  <c r="R26" i="40"/>
  <c r="R25" i="40"/>
  <c r="R24" i="40"/>
  <c r="R18" i="40"/>
  <c r="R17" i="40"/>
  <c r="R16" i="40"/>
  <c r="R15" i="40"/>
  <c r="R9" i="40"/>
  <c r="R8" i="40"/>
  <c r="R7" i="40"/>
  <c r="R6" i="40"/>
  <c r="O28" i="46" l="1"/>
  <c r="O24" i="46"/>
  <c r="M37" i="46"/>
  <c r="M41" i="46" s="1"/>
  <c r="M42" i="46" s="1"/>
  <c r="K37" i="46"/>
  <c r="K41" i="46" s="1"/>
  <c r="K42" i="46" s="1"/>
  <c r="O17" i="46"/>
  <c r="I41" i="38"/>
  <c r="S12" i="41"/>
  <c r="I12" i="41"/>
  <c r="Q32" i="41"/>
  <c r="O37" i="46" l="1"/>
  <c r="S8" i="46"/>
  <c r="K12" i="46" s="1"/>
  <c r="O12" i="46" s="1"/>
  <c r="S12" i="46" s="1"/>
  <c r="O41" i="46"/>
  <c r="I37" i="46"/>
  <c r="I41" i="46" s="1"/>
  <c r="I42" i="46" s="1"/>
  <c r="O42" i="46" s="1"/>
  <c r="G57" i="44"/>
  <c r="J56" i="44"/>
  <c r="J57" i="44" s="1"/>
  <c r="G56" i="44"/>
  <c r="J51" i="44"/>
  <c r="G51" i="44"/>
  <c r="J44" i="44"/>
  <c r="G44" i="44"/>
  <c r="J43" i="44"/>
  <c r="G43" i="44"/>
  <c r="J42" i="44"/>
  <c r="G42" i="44"/>
  <c r="J41" i="44"/>
  <c r="G41" i="44"/>
  <c r="J40" i="44"/>
  <c r="G40" i="44"/>
  <c r="J39" i="44"/>
  <c r="J45" i="44" s="1"/>
  <c r="G39" i="44"/>
  <c r="J38" i="44"/>
  <c r="G38" i="44"/>
  <c r="G45" i="44" s="1"/>
  <c r="J37" i="44"/>
  <c r="J36" i="44"/>
  <c r="J35" i="44"/>
  <c r="G35" i="44"/>
  <c r="J34" i="44"/>
  <c r="G34" i="44"/>
  <c r="J33" i="44"/>
  <c r="G33" i="44"/>
  <c r="J32" i="44"/>
  <c r="G32" i="44"/>
  <c r="J31" i="44"/>
  <c r="G31" i="44"/>
  <c r="J30" i="44"/>
  <c r="G30" i="44"/>
  <c r="J29" i="44"/>
  <c r="G29" i="44"/>
  <c r="J28" i="44"/>
  <c r="G28" i="44"/>
  <c r="G37" i="44" s="1"/>
  <c r="G27" i="44"/>
  <c r="J26" i="44"/>
  <c r="J25" i="44"/>
  <c r="G25" i="44"/>
  <c r="J24" i="44"/>
  <c r="G24" i="44"/>
  <c r="J23" i="44"/>
  <c r="G23" i="44"/>
  <c r="J22" i="44"/>
  <c r="G22" i="44"/>
  <c r="J21" i="44"/>
  <c r="G21" i="44"/>
  <c r="J20" i="44"/>
  <c r="G20" i="44"/>
  <c r="J19" i="44"/>
  <c r="G19" i="44"/>
  <c r="J18" i="44"/>
  <c r="J27" i="44" s="1"/>
  <c r="G18" i="44"/>
  <c r="W42" i="46" l="1"/>
  <c r="P6" i="40"/>
  <c r="D19" i="40"/>
  <c r="E19" i="40"/>
  <c r="F19" i="40"/>
  <c r="G19" i="40"/>
  <c r="H19" i="40"/>
  <c r="I19" i="40"/>
  <c r="J19" i="40"/>
  <c r="K19" i="40"/>
  <c r="L19" i="40"/>
  <c r="M19" i="40"/>
  <c r="N19" i="40"/>
  <c r="O19" i="40"/>
  <c r="P15" i="40"/>
  <c r="S13" i="41"/>
  <c r="S14" i="41"/>
  <c r="S16" i="41"/>
  <c r="S17" i="41"/>
  <c r="S18" i="41"/>
  <c r="S19" i="41"/>
  <c r="S20" i="41"/>
  <c r="S21" i="41"/>
  <c r="S23" i="41"/>
  <c r="S24" i="41"/>
  <c r="S25" i="41"/>
  <c r="S15" i="41"/>
  <c r="S22" i="41"/>
  <c r="N45" i="38"/>
  <c r="P45" i="38" s="1"/>
  <c r="S26" i="38"/>
  <c r="S30" i="38"/>
  <c r="O24" i="38"/>
  <c r="S22" i="38"/>
  <c r="S21" i="38"/>
  <c r="M19" i="38"/>
  <c r="M37" i="38" s="1"/>
  <c r="M41" i="38" s="1"/>
  <c r="M42" i="38" s="1"/>
  <c r="K19" i="38"/>
  <c r="K37" i="38" s="1"/>
  <c r="K41" i="38" s="1"/>
  <c r="K42" i="38" s="1"/>
  <c r="I19" i="38"/>
  <c r="O17" i="38" s="1"/>
  <c r="I37" i="38" l="1"/>
  <c r="I42" i="38" s="1"/>
  <c r="O42" i="38" s="1"/>
  <c r="I15" i="41"/>
  <c r="T12" i="41"/>
  <c r="I13" i="41"/>
  <c r="I14" i="41"/>
  <c r="I16" i="41"/>
  <c r="I17" i="41"/>
  <c r="T17" i="41" l="1"/>
  <c r="T13" i="41"/>
  <c r="T14" i="41"/>
  <c r="T16" i="41"/>
  <c r="D26" i="41"/>
  <c r="D33" i="41" s="1"/>
  <c r="B11" i="43"/>
  <c r="B9" i="43"/>
  <c r="B12" i="43" l="1"/>
  <c r="R29" i="42" l="1"/>
  <c r="R30" i="42"/>
  <c r="R31" i="42"/>
  <c r="R32" i="42"/>
  <c r="R33" i="42"/>
  <c r="R34" i="42"/>
  <c r="R28" i="42"/>
  <c r="V25" i="42"/>
  <c r="V26" i="42"/>
  <c r="V27" i="42"/>
  <c r="V28" i="42"/>
  <c r="V29" i="42"/>
  <c r="V30" i="42"/>
  <c r="V31" i="42"/>
  <c r="V32" i="42"/>
  <c r="V33" i="42"/>
  <c r="V34" i="42"/>
  <c r="V24" i="42"/>
  <c r="V17" i="42"/>
  <c r="V16" i="42"/>
  <c r="V8" i="42"/>
  <c r="V9" i="42"/>
  <c r="V7" i="42"/>
  <c r="T17" i="42"/>
  <c r="T16" i="42"/>
  <c r="T9" i="42"/>
  <c r="T8" i="42"/>
  <c r="T7" i="42"/>
  <c r="J7" i="42" s="1"/>
  <c r="T34" i="42"/>
  <c r="T33" i="42"/>
  <c r="T32" i="42"/>
  <c r="T31" i="42"/>
  <c r="T30" i="42"/>
  <c r="T29" i="42"/>
  <c r="T28" i="42"/>
  <c r="T27" i="42"/>
  <c r="T26" i="42"/>
  <c r="T25" i="42"/>
  <c r="T24" i="42"/>
  <c r="J24" i="42" s="1"/>
  <c r="J34" i="42" l="1"/>
  <c r="Q34" i="42"/>
  <c r="M34" i="42"/>
  <c r="I34" i="42"/>
  <c r="J33" i="42"/>
  <c r="Q33" i="42"/>
  <c r="M33" i="42"/>
  <c r="I33" i="42"/>
  <c r="J32" i="42"/>
  <c r="Q32" i="42"/>
  <c r="M32" i="42"/>
  <c r="I32" i="42"/>
  <c r="J31" i="42"/>
  <c r="Q31" i="42"/>
  <c r="M31" i="42"/>
  <c r="I31" i="42"/>
  <c r="J30" i="42"/>
  <c r="Q30" i="42"/>
  <c r="M30" i="42"/>
  <c r="I30" i="42"/>
  <c r="J29" i="42"/>
  <c r="Q29" i="42"/>
  <c r="M29" i="42"/>
  <c r="I29" i="42"/>
  <c r="J28" i="42"/>
  <c r="Q28" i="42"/>
  <c r="M28" i="42"/>
  <c r="I28" i="42"/>
  <c r="J27" i="42"/>
  <c r="H27" i="42" s="1"/>
  <c r="Q27" i="42"/>
  <c r="M27" i="42"/>
  <c r="I27" i="42"/>
  <c r="J26" i="42"/>
  <c r="H26" i="42" s="1"/>
  <c r="Q26" i="42"/>
  <c r="M26" i="42"/>
  <c r="I26" i="42"/>
  <c r="J25" i="42"/>
  <c r="H25" i="42" s="1"/>
  <c r="Q25" i="42"/>
  <c r="M25" i="42"/>
  <c r="I25" i="42"/>
  <c r="Q24" i="42"/>
  <c r="M24" i="42"/>
  <c r="I24" i="42"/>
  <c r="H24" i="42" s="1"/>
  <c r="Q17" i="42"/>
  <c r="M17" i="42"/>
  <c r="J17" i="42"/>
  <c r="Q16" i="42"/>
  <c r="M16" i="42"/>
  <c r="J16" i="42"/>
  <c r="Q9" i="42"/>
  <c r="M9" i="42"/>
  <c r="J9" i="42"/>
  <c r="Q8" i="42"/>
  <c r="M8" i="42"/>
  <c r="I8" i="42" s="1"/>
  <c r="J8" i="42"/>
  <c r="Q7" i="42"/>
  <c r="M7" i="42"/>
  <c r="R26" i="41"/>
  <c r="Q26" i="41"/>
  <c r="L26" i="41"/>
  <c r="O26" i="41"/>
  <c r="N26" i="41"/>
  <c r="K26" i="41"/>
  <c r="H26" i="41"/>
  <c r="D29" i="41" s="1"/>
  <c r="G26" i="41"/>
  <c r="F26" i="41"/>
  <c r="E26" i="41"/>
  <c r="I22" i="41"/>
  <c r="T15" i="41"/>
  <c r="I25" i="41"/>
  <c r="I24" i="41"/>
  <c r="I23" i="41"/>
  <c r="I21" i="41"/>
  <c r="I20" i="41"/>
  <c r="I19" i="41"/>
  <c r="I18" i="41"/>
  <c r="O28" i="40"/>
  <c r="N28" i="40"/>
  <c r="M28" i="40"/>
  <c r="L28" i="40"/>
  <c r="K28" i="40"/>
  <c r="J28" i="40"/>
  <c r="I28" i="40"/>
  <c r="H28" i="40"/>
  <c r="G28" i="40"/>
  <c r="F28" i="40"/>
  <c r="E28" i="40"/>
  <c r="D28" i="40"/>
  <c r="P27" i="40"/>
  <c r="P26" i="40"/>
  <c r="P25" i="40"/>
  <c r="P24" i="40"/>
  <c r="P28" i="40" s="1"/>
  <c r="P18" i="40"/>
  <c r="P17" i="40"/>
  <c r="P16" i="40"/>
  <c r="O10" i="40"/>
  <c r="N10" i="40"/>
  <c r="M10" i="40"/>
  <c r="L10" i="40"/>
  <c r="K10" i="40"/>
  <c r="J10" i="40"/>
  <c r="I10" i="40"/>
  <c r="P9" i="40"/>
  <c r="P8" i="40"/>
  <c r="P7" i="40"/>
  <c r="P19" i="40" l="1"/>
  <c r="P10" i="40"/>
  <c r="T22" i="41"/>
  <c r="R10" i="40"/>
  <c r="I9" i="42"/>
  <c r="H17" i="42"/>
  <c r="I7" i="42"/>
  <c r="H7" i="42" s="1"/>
  <c r="T20" i="41"/>
  <c r="I16" i="42"/>
  <c r="H16" i="42" s="1"/>
  <c r="H18" i="42" s="1"/>
  <c r="H28" i="42"/>
  <c r="H35" i="42" s="1"/>
  <c r="H29" i="42"/>
  <c r="H30" i="42"/>
  <c r="H31" i="42"/>
  <c r="H32" i="42"/>
  <c r="H33" i="42"/>
  <c r="H34" i="42"/>
  <c r="S26" i="41"/>
  <c r="T18" i="41"/>
  <c r="T23" i="41"/>
  <c r="T25" i="41"/>
  <c r="T21" i="41"/>
  <c r="T19" i="41"/>
  <c r="T24" i="41"/>
  <c r="H8" i="42"/>
  <c r="H9" i="42"/>
  <c r="I17" i="42"/>
  <c r="I26" i="41"/>
  <c r="R28" i="40"/>
  <c r="R19" i="40"/>
  <c r="R31" i="40" l="1"/>
  <c r="T26" i="41"/>
  <c r="D28" i="41" s="1"/>
  <c r="D30" i="41" s="1"/>
  <c r="P35" i="41" s="1"/>
  <c r="H10" i="42"/>
  <c r="N46" i="38" l="1"/>
  <c r="P46" i="38" s="1"/>
  <c r="O28" i="38"/>
  <c r="O37" i="38" s="1"/>
  <c r="O8" i="38"/>
  <c r="O41" i="38" l="1"/>
  <c r="S8" i="38"/>
  <c r="K12" i="38" s="1"/>
  <c r="O12" i="38" s="1"/>
  <c r="S12" i="38" s="1"/>
  <c r="W42" i="38" s="1"/>
</calcChain>
</file>

<file path=xl/comments1.xml><?xml version="1.0" encoding="utf-8"?>
<comments xmlns="http://schemas.openxmlformats.org/spreadsheetml/2006/main">
  <authors>
    <author>Uga</author>
    <author>sekine</author>
  </authors>
  <commentList>
    <comment ref="S1" authorId="0" shapeId="0">
      <text>
        <r>
          <rPr>
            <sz val="11"/>
            <color indexed="81"/>
            <rFont val="MS P ゴシック"/>
            <family val="3"/>
            <charset val="128"/>
          </rPr>
          <t xml:space="preserve">プルダウンから以下を選択：
</t>
        </r>
        <r>
          <rPr>
            <b/>
            <sz val="11"/>
            <color indexed="81"/>
            <rFont val="MS P ゴシック"/>
            <family val="3"/>
            <charset val="128"/>
          </rPr>
          <t>応募時</t>
        </r>
        <r>
          <rPr>
            <sz val="11"/>
            <color indexed="81"/>
            <rFont val="MS P ゴシック"/>
            <family val="3"/>
            <charset val="128"/>
          </rPr>
          <t>＝公募提案書（応募様式４）</t>
        </r>
        <r>
          <rPr>
            <b/>
            <sz val="11"/>
            <color indexed="81"/>
            <rFont val="MS P ゴシック"/>
            <family val="3"/>
            <charset val="128"/>
          </rPr>
          <t xml:space="preserve">
交付申請時＝</t>
        </r>
        <r>
          <rPr>
            <sz val="11"/>
            <color indexed="81"/>
            <rFont val="MS P ゴシック"/>
            <family val="3"/>
            <charset val="128"/>
          </rPr>
          <t>別紙２
※交付申請書の様式（交付規程様式1別紙2）と同一</t>
        </r>
      </text>
    </comment>
    <comment ref="G9" authorId="1" shapeId="0">
      <text>
        <r>
          <rPr>
            <b/>
            <sz val="11"/>
            <color indexed="81"/>
            <rFont val="ＭＳ Ｐゴシック"/>
            <family val="3"/>
            <charset val="128"/>
          </rPr>
          <t>応募時</t>
        </r>
        <r>
          <rPr>
            <sz val="11"/>
            <color indexed="81"/>
            <rFont val="ＭＳ Ｐゴシック"/>
            <family val="3"/>
            <charset val="128"/>
          </rPr>
          <t xml:space="preserve">＝空欄で可
</t>
        </r>
        <r>
          <rPr>
            <b/>
            <sz val="11"/>
            <color indexed="81"/>
            <rFont val="ＭＳ Ｐゴシック"/>
            <family val="3"/>
            <charset val="128"/>
          </rPr>
          <t>交付申請時</t>
        </r>
        <r>
          <rPr>
            <sz val="11"/>
            <color indexed="81"/>
            <rFont val="ＭＳ Ｐゴシック"/>
            <family val="3"/>
            <charset val="128"/>
          </rPr>
          <t>＝内示通知に記載の「国庫補助基準額」を記入
※本様式は交付申請書の様式（交付規程様式1別紙2）と同一</t>
        </r>
        <r>
          <rPr>
            <sz val="10"/>
            <color indexed="81"/>
            <rFont val="ＭＳ Ｐゴシック"/>
            <family val="3"/>
            <charset val="128"/>
          </rPr>
          <t>。</t>
        </r>
      </text>
    </comment>
  </commentList>
</comments>
</file>

<file path=xl/comments2.xml><?xml version="1.0" encoding="utf-8"?>
<comments xmlns="http://schemas.openxmlformats.org/spreadsheetml/2006/main">
  <authors>
    <author>Uga</author>
    <author>sekine</author>
  </authors>
  <commentList>
    <comment ref="S1" authorId="0" shapeId="0">
      <text>
        <r>
          <rPr>
            <sz val="11"/>
            <color indexed="81"/>
            <rFont val="MS P ゴシック"/>
            <family val="3"/>
            <charset val="128"/>
          </rPr>
          <t xml:space="preserve">プルダウンから以下を選択：
</t>
        </r>
        <r>
          <rPr>
            <b/>
            <sz val="11"/>
            <color indexed="81"/>
            <rFont val="MS P ゴシック"/>
            <family val="3"/>
            <charset val="128"/>
          </rPr>
          <t>応募時</t>
        </r>
        <r>
          <rPr>
            <sz val="11"/>
            <color indexed="81"/>
            <rFont val="MS P ゴシック"/>
            <family val="3"/>
            <charset val="128"/>
          </rPr>
          <t>＝公募提案書（応募様式４）</t>
        </r>
        <r>
          <rPr>
            <b/>
            <sz val="11"/>
            <color indexed="81"/>
            <rFont val="MS P ゴシック"/>
            <family val="3"/>
            <charset val="128"/>
          </rPr>
          <t xml:space="preserve">
交付申請時＝</t>
        </r>
        <r>
          <rPr>
            <sz val="11"/>
            <color indexed="81"/>
            <rFont val="MS P ゴシック"/>
            <family val="3"/>
            <charset val="128"/>
          </rPr>
          <t>別紙２
※交付申請書の様式（交付規程様式1別紙2）と同一</t>
        </r>
      </text>
    </comment>
    <comment ref="G9" authorId="1" shapeId="0">
      <text>
        <r>
          <rPr>
            <b/>
            <sz val="11"/>
            <color indexed="81"/>
            <rFont val="ＭＳ Ｐゴシック"/>
            <family val="3"/>
            <charset val="128"/>
          </rPr>
          <t>応募時</t>
        </r>
        <r>
          <rPr>
            <sz val="11"/>
            <color indexed="81"/>
            <rFont val="ＭＳ Ｐゴシック"/>
            <family val="3"/>
            <charset val="128"/>
          </rPr>
          <t xml:space="preserve">＝空欄で可
</t>
        </r>
        <r>
          <rPr>
            <b/>
            <sz val="11"/>
            <color indexed="81"/>
            <rFont val="ＭＳ Ｐゴシック"/>
            <family val="3"/>
            <charset val="128"/>
          </rPr>
          <t>交付申請時</t>
        </r>
        <r>
          <rPr>
            <sz val="11"/>
            <color indexed="81"/>
            <rFont val="ＭＳ Ｐゴシック"/>
            <family val="3"/>
            <charset val="128"/>
          </rPr>
          <t>＝内示通知に記載の「国庫補助基準額」を記入
※本様式は交付申請書の様式（交付規程様式1別紙2）と同一</t>
        </r>
        <r>
          <rPr>
            <sz val="10"/>
            <color indexed="81"/>
            <rFont val="ＭＳ Ｐゴシック"/>
            <family val="3"/>
            <charset val="128"/>
          </rPr>
          <t>。</t>
        </r>
      </text>
    </comment>
  </commentList>
</comments>
</file>

<file path=xl/comments3.xml><?xml version="1.0" encoding="utf-8"?>
<comments xmlns="http://schemas.openxmlformats.org/spreadsheetml/2006/main">
  <authors>
    <author>作成者</author>
  </authors>
  <commentList>
    <comment ref="V4" authorId="0" shapeId="0">
      <text>
        <r>
          <rPr>
            <sz val="12"/>
            <color indexed="81"/>
            <rFont val="ＭＳ Ｐゴシック"/>
            <family val="3"/>
            <charset val="128"/>
          </rPr>
          <t>項目は追加してください。</t>
        </r>
      </text>
    </comment>
  </commentList>
</comments>
</file>

<file path=xl/sharedStrings.xml><?xml version="1.0" encoding="utf-8"?>
<sst xmlns="http://schemas.openxmlformats.org/spreadsheetml/2006/main" count="638" uniqueCount="321">
  <si>
    <t>合計</t>
    <rPh sb="0" eb="2">
      <t>ゴウケイ</t>
    </rPh>
    <phoneticPr fontId="3"/>
  </si>
  <si>
    <t>積算内訳</t>
    <rPh sb="0" eb="2">
      <t>セキサン</t>
    </rPh>
    <rPh sb="2" eb="4">
      <t>ウチワケ</t>
    </rPh>
    <phoneticPr fontId="3"/>
  </si>
  <si>
    <t>　 支出予定額</t>
    <phoneticPr fontId="3"/>
  </si>
  <si>
    <t>円</t>
    <rPh sb="0" eb="1">
      <t>エン</t>
    </rPh>
    <phoneticPr fontId="3"/>
  </si>
  <si>
    <t>注1</t>
    <rPh sb="0" eb="1">
      <t>チュウ</t>
    </rPh>
    <phoneticPr fontId="3"/>
  </si>
  <si>
    <t>注2</t>
    <rPh sb="0" eb="1">
      <t>チュウ</t>
    </rPh>
    <phoneticPr fontId="3"/>
  </si>
  <si>
    <t>本内訳に、見積書又は計算書等を添付する。</t>
    <rPh sb="0" eb="1">
      <t>ホン</t>
    </rPh>
    <rPh sb="1" eb="3">
      <t>ウチワケ</t>
    </rPh>
    <rPh sb="5" eb="7">
      <t>ミツ</t>
    </rPh>
    <rPh sb="7" eb="8">
      <t>ショ</t>
    </rPh>
    <rPh sb="8" eb="9">
      <t>マタ</t>
    </rPh>
    <rPh sb="10" eb="13">
      <t>ケイサンショ</t>
    </rPh>
    <rPh sb="13" eb="14">
      <t>トウ</t>
    </rPh>
    <rPh sb="15" eb="17">
      <t>テンプ</t>
    </rPh>
    <phoneticPr fontId="3"/>
  </si>
  <si>
    <t>　　　　　　　　所要経費</t>
    <phoneticPr fontId="3"/>
  </si>
  <si>
    <t>(1)総事業費</t>
  </si>
  <si>
    <t>(3)差引額</t>
  </si>
  <si>
    <t>　 収入</t>
    <phoneticPr fontId="3"/>
  </si>
  <si>
    <t>(1)－(2)</t>
    <phoneticPr fontId="3"/>
  </si>
  <si>
    <t>(5)基準額</t>
    <rPh sb="3" eb="5">
      <t>キジュン</t>
    </rPh>
    <rPh sb="5" eb="6">
      <t>ガク</t>
    </rPh>
    <phoneticPr fontId="3"/>
  </si>
  <si>
    <t>(6)選定額</t>
    <phoneticPr fontId="3"/>
  </si>
  <si>
    <t>(4)と(5)を比較して少ない方の額</t>
    <phoneticPr fontId="3"/>
  </si>
  <si>
    <t>(3)と(6)を比較して少ない方の額</t>
    <phoneticPr fontId="3"/>
  </si>
  <si>
    <t>(7)×</t>
    <phoneticPr fontId="3"/>
  </si>
  <si>
    <t xml:space="preserve">  補助対象経費支出予定額内訳</t>
    <rPh sb="8" eb="10">
      <t>シシュツ</t>
    </rPh>
    <rPh sb="10" eb="12">
      <t>ヨテイ</t>
    </rPh>
    <rPh sb="12" eb="13">
      <t>ガク</t>
    </rPh>
    <phoneticPr fontId="3"/>
  </si>
  <si>
    <t>経費区分・費目</t>
    <phoneticPr fontId="3"/>
  </si>
  <si>
    <t>金額（円）</t>
    <rPh sb="3" eb="4">
      <t>エン</t>
    </rPh>
    <phoneticPr fontId="3"/>
  </si>
  <si>
    <t>1年目</t>
    <rPh sb="1" eb="3">
      <t>ネンメ</t>
    </rPh>
    <phoneticPr fontId="3"/>
  </si>
  <si>
    <t>２年目</t>
    <rPh sb="1" eb="3">
      <t>ネンメ</t>
    </rPh>
    <phoneticPr fontId="3"/>
  </si>
  <si>
    <t>３年目</t>
    <rPh sb="1" eb="3">
      <t>ネンメ</t>
    </rPh>
    <phoneticPr fontId="3"/>
  </si>
  <si>
    <t>元通貨</t>
    <rPh sb="0" eb="1">
      <t>モト</t>
    </rPh>
    <rPh sb="1" eb="3">
      <t>ツウカ</t>
    </rPh>
    <phoneticPr fontId="3"/>
  </si>
  <si>
    <t>参照資料</t>
    <rPh sb="0" eb="2">
      <t>サンショウ</t>
    </rPh>
    <rPh sb="2" eb="4">
      <t>シリョウ</t>
    </rPh>
    <phoneticPr fontId="3"/>
  </si>
  <si>
    <t>設置工事費</t>
    <rPh sb="0" eb="2">
      <t>セッチ</t>
    </rPh>
    <rPh sb="2" eb="5">
      <t>コウジヒ</t>
    </rPh>
    <phoneticPr fontId="3"/>
  </si>
  <si>
    <t>旅費</t>
    <rPh sb="0" eb="2">
      <t>リョヒ</t>
    </rPh>
    <phoneticPr fontId="3"/>
  </si>
  <si>
    <t>冷凍機</t>
    <rPh sb="0" eb="3">
      <t>レイトウキ</t>
    </rPh>
    <phoneticPr fontId="3"/>
  </si>
  <si>
    <t>冷却塔</t>
    <rPh sb="0" eb="3">
      <t>レイキャクトウ</t>
    </rPh>
    <phoneticPr fontId="3"/>
  </si>
  <si>
    <t>○月○日ＴＴＳ 1$＝</t>
    <phoneticPr fontId="3"/>
  </si>
  <si>
    <t xml:space="preserve">  購入予定の主な財産の内訳(一品、一組又は一式の価格が５０万円以上のもの)</t>
    <rPh sb="4" eb="6">
      <t>ヨテイ</t>
    </rPh>
    <rPh sb="15" eb="17">
      <t>イッピン</t>
    </rPh>
    <rPh sb="18" eb="19">
      <t>ヒト</t>
    </rPh>
    <rPh sb="19" eb="20">
      <t>クミ</t>
    </rPh>
    <rPh sb="20" eb="21">
      <t>マタ</t>
    </rPh>
    <rPh sb="22" eb="24">
      <t>イッシキ</t>
    </rPh>
    <phoneticPr fontId="3"/>
  </si>
  <si>
    <t>名　　　　称</t>
    <phoneticPr fontId="3"/>
  </si>
  <si>
    <t>仕　　様</t>
    <phoneticPr fontId="3"/>
  </si>
  <si>
    <t>数量</t>
  </si>
  <si>
    <t>単　価</t>
    <phoneticPr fontId="3"/>
  </si>
  <si>
    <t>金　　額</t>
    <phoneticPr fontId="3"/>
  </si>
  <si>
    <t>購入予定時期</t>
  </si>
  <si>
    <t>**********</t>
    <phoneticPr fontId="3"/>
  </si>
  <si>
    <t>***********</t>
    <phoneticPr fontId="3"/>
  </si>
  <si>
    <t>補助率</t>
    <rPh sb="0" eb="3">
      <t>ホジョリツ</t>
    </rPh>
    <phoneticPr fontId="3"/>
  </si>
  <si>
    <t>（千円未満切捨て）</t>
    <rPh sb="1" eb="3">
      <t>センエン</t>
    </rPh>
    <rPh sb="3" eb="5">
      <t>ミマン</t>
    </rPh>
    <rPh sb="5" eb="6">
      <t>キ</t>
    </rPh>
    <rPh sb="6" eb="7">
      <t>ス</t>
    </rPh>
    <phoneticPr fontId="3"/>
  </si>
  <si>
    <t>(8)補助金所要額は、(7)補助基本額に補助率を乗じて千円未満の端数を切り捨てた額とする。</t>
    <rPh sb="3" eb="6">
      <t>ホジョキン</t>
    </rPh>
    <rPh sb="6" eb="8">
      <t>ショヨウ</t>
    </rPh>
    <rPh sb="8" eb="9">
      <t>ガク</t>
    </rPh>
    <rPh sb="14" eb="16">
      <t>ホジョ</t>
    </rPh>
    <rPh sb="16" eb="18">
      <t>キホン</t>
    </rPh>
    <rPh sb="18" eb="19">
      <t>ガク</t>
    </rPh>
    <rPh sb="20" eb="23">
      <t>ホジョリツ</t>
    </rPh>
    <rPh sb="24" eb="25">
      <t>ジョウ</t>
    </rPh>
    <rPh sb="27" eb="29">
      <t>センエン</t>
    </rPh>
    <rPh sb="29" eb="31">
      <t>ミマン</t>
    </rPh>
    <rPh sb="32" eb="34">
      <t>ハスウ</t>
    </rPh>
    <rPh sb="35" eb="36">
      <t>キ</t>
    </rPh>
    <rPh sb="37" eb="38">
      <t>ス</t>
    </rPh>
    <rPh sb="40" eb="41">
      <t>ガク</t>
    </rPh>
    <phoneticPr fontId="3"/>
  </si>
  <si>
    <t>(7)補助基本額</t>
    <phoneticPr fontId="3"/>
  </si>
  <si>
    <t>消費税控除対象のため税抜き</t>
    <phoneticPr fontId="3"/>
  </si>
  <si>
    <t>年度別補助基本額</t>
    <rPh sb="0" eb="2">
      <t>ネンド</t>
    </rPh>
    <rPh sb="2" eb="3">
      <t>ベツ</t>
    </rPh>
    <rPh sb="3" eb="5">
      <t>ホジョ</t>
    </rPh>
    <rPh sb="5" eb="7">
      <t>キホン</t>
    </rPh>
    <rPh sb="7" eb="8">
      <t>ガク</t>
    </rPh>
    <phoneticPr fontId="3"/>
  </si>
  <si>
    <t>年度別補助金交付申請額</t>
    <rPh sb="0" eb="2">
      <t>ネンド</t>
    </rPh>
    <rPh sb="2" eb="3">
      <t>ベツ</t>
    </rPh>
    <rPh sb="3" eb="6">
      <t>ホジョキン</t>
    </rPh>
    <rPh sb="6" eb="8">
      <t>コウフ</t>
    </rPh>
    <rPh sb="8" eb="10">
      <t>シンセイ</t>
    </rPh>
    <rPh sb="10" eb="11">
      <t>ガク</t>
    </rPh>
    <phoneticPr fontId="3"/>
  </si>
  <si>
    <t>備考</t>
    <rPh sb="0" eb="2">
      <t>ビコウ</t>
    </rPh>
    <phoneticPr fontId="3"/>
  </si>
  <si>
    <t>注3　　</t>
    <phoneticPr fontId="3"/>
  </si>
  <si>
    <t>円</t>
    <phoneticPr fontId="3"/>
  </si>
  <si>
    <t>適用レート</t>
    <rPh sb="0" eb="2">
      <t>テキヨウ</t>
    </rPh>
    <phoneticPr fontId="3"/>
  </si>
  <si>
    <t xml:space="preserve"> </t>
    <phoneticPr fontId="3"/>
  </si>
  <si>
    <t>工事費</t>
    <phoneticPr fontId="3"/>
  </si>
  <si>
    <t>本工事費</t>
    <phoneticPr fontId="3"/>
  </si>
  <si>
    <t xml:space="preserve">   </t>
    <phoneticPr fontId="3"/>
  </si>
  <si>
    <t>設備費</t>
    <phoneticPr fontId="3"/>
  </si>
  <si>
    <t>氏名</t>
    <rPh sb="0" eb="2">
      <t>シメイ</t>
    </rPh>
    <phoneticPr fontId="3"/>
  </si>
  <si>
    <t>役割</t>
    <rPh sb="0" eb="2">
      <t>ヤクワリ</t>
    </rPh>
    <phoneticPr fontId="3"/>
  </si>
  <si>
    <t>4月</t>
  </si>
  <si>
    <t>5月</t>
  </si>
  <si>
    <t>6月</t>
  </si>
  <si>
    <t>7月</t>
  </si>
  <si>
    <t>8月</t>
  </si>
  <si>
    <t>9月</t>
  </si>
  <si>
    <t>10月</t>
  </si>
  <si>
    <t>11月</t>
  </si>
  <si>
    <t>12月</t>
  </si>
  <si>
    <t>1月</t>
  </si>
  <si>
    <t>2月</t>
  </si>
  <si>
    <t>3月</t>
  </si>
  <si>
    <t>時間合計</t>
    <rPh sb="0" eb="2">
      <t>ジカン</t>
    </rPh>
    <rPh sb="2" eb="4">
      <t>ゴウケイ</t>
    </rPh>
    <phoneticPr fontId="3"/>
  </si>
  <si>
    <t>労務費単価
（円/時間）</t>
    <rPh sb="0" eb="3">
      <t>ロウムヒ</t>
    </rPh>
    <rPh sb="3" eb="5">
      <t>タンカ</t>
    </rPh>
    <rPh sb="7" eb="8">
      <t>エン</t>
    </rPh>
    <rPh sb="9" eb="11">
      <t>ジカン</t>
    </rPh>
    <phoneticPr fontId="3"/>
  </si>
  <si>
    <t>金額（円）</t>
    <rPh sb="0" eb="2">
      <t>キンガク</t>
    </rPh>
    <phoneticPr fontId="3"/>
  </si>
  <si>
    <t>Ａ</t>
    <phoneticPr fontId="3"/>
  </si>
  <si>
    <t>プロジェクト管理</t>
    <rPh sb="6" eb="8">
      <t>カンリ</t>
    </rPh>
    <phoneticPr fontId="3"/>
  </si>
  <si>
    <t>Ｂ</t>
    <phoneticPr fontId="3"/>
  </si>
  <si>
    <t>現場技術指導</t>
    <rPh sb="0" eb="2">
      <t>ゲンバ</t>
    </rPh>
    <rPh sb="2" eb="4">
      <t>ギジュツ</t>
    </rPh>
    <rPh sb="4" eb="6">
      <t>シドウ</t>
    </rPh>
    <phoneticPr fontId="3"/>
  </si>
  <si>
    <t>Ｃ</t>
    <phoneticPr fontId="3"/>
  </si>
  <si>
    <t>Ｄ</t>
    <phoneticPr fontId="3"/>
  </si>
  <si>
    <t>経理・契約事務</t>
    <rPh sb="0" eb="2">
      <t>ケイリ</t>
    </rPh>
    <rPh sb="3" eb="5">
      <t>ケイヤク</t>
    </rPh>
    <rPh sb="5" eb="7">
      <t>ジム</t>
    </rPh>
    <phoneticPr fontId="3"/>
  </si>
  <si>
    <t>合計（時間）</t>
    <rPh sb="3" eb="5">
      <t>ジカン</t>
    </rPh>
    <phoneticPr fontId="3"/>
  </si>
  <si>
    <t>Ａ</t>
    <phoneticPr fontId="3"/>
  </si>
  <si>
    <t>Ｂ</t>
    <phoneticPr fontId="3"/>
  </si>
  <si>
    <t>Ｃ</t>
    <phoneticPr fontId="3"/>
  </si>
  <si>
    <t>Ｈ30年度</t>
    <rPh sb="3" eb="5">
      <t>ネンド</t>
    </rPh>
    <phoneticPr fontId="3"/>
  </si>
  <si>
    <t>Ｂ</t>
    <phoneticPr fontId="3"/>
  </si>
  <si>
    <t>Ｃ</t>
    <phoneticPr fontId="3"/>
  </si>
  <si>
    <t>Ｄ</t>
    <phoneticPr fontId="3"/>
  </si>
  <si>
    <t>事業名：</t>
    <phoneticPr fontId="3"/>
  </si>
  <si>
    <t>作成日</t>
    <rPh sb="0" eb="3">
      <t>サクセイビ</t>
    </rPh>
    <phoneticPr fontId="3"/>
  </si>
  <si>
    <t>事業者名：</t>
    <rPh sb="2" eb="3">
      <t>シャ</t>
    </rPh>
    <rPh sb="3" eb="4">
      <t>メイ</t>
    </rPh>
    <phoneticPr fontId="3"/>
  </si>
  <si>
    <r>
      <rPr>
        <sz val="12"/>
        <rFont val="ＭＳ Ｐゴシック"/>
        <family val="3"/>
        <charset val="128"/>
      </rPr>
      <t>労務管理責任者</t>
    </r>
    <rPh sb="0" eb="2">
      <t>ロウム</t>
    </rPh>
    <rPh sb="2" eb="4">
      <t>カンリ</t>
    </rPh>
    <rPh sb="4" eb="6">
      <t>セキニン</t>
    </rPh>
    <rPh sb="6" eb="7">
      <t>シャ</t>
    </rPh>
    <phoneticPr fontId="3"/>
  </si>
  <si>
    <r>
      <rPr>
        <sz val="12"/>
        <rFont val="ＭＳ Ｐゴシック"/>
        <family val="3"/>
        <charset val="128"/>
      </rPr>
      <t>所属</t>
    </r>
    <rPh sb="0" eb="2">
      <t>ショゾク</t>
    </rPh>
    <phoneticPr fontId="3"/>
  </si>
  <si>
    <t>従事者氏名：</t>
    <phoneticPr fontId="3"/>
  </si>
  <si>
    <t>Ｂ</t>
    <phoneticPr fontId="3"/>
  </si>
  <si>
    <r>
      <rPr>
        <sz val="12"/>
        <rFont val="ＭＳ Ｐゴシック"/>
        <family val="3"/>
        <charset val="128"/>
      </rPr>
      <t>氏名</t>
    </r>
    <rPh sb="0" eb="1">
      <t>シ</t>
    </rPh>
    <rPh sb="1" eb="2">
      <t>メイ</t>
    </rPh>
    <phoneticPr fontId="3"/>
  </si>
  <si>
    <r>
      <rPr>
        <sz val="12"/>
        <rFont val="ＭＳ Ｐゴシック"/>
        <family val="3"/>
        <charset val="128"/>
      </rPr>
      <t>印</t>
    </r>
    <rPh sb="0" eb="1">
      <t>イン</t>
    </rPh>
    <phoneticPr fontId="3"/>
  </si>
  <si>
    <t>月</t>
  </si>
  <si>
    <t>所定勤務
日数</t>
    <rPh sb="0" eb="2">
      <t>ショテイ</t>
    </rPh>
    <rPh sb="2" eb="4">
      <t>キンム</t>
    </rPh>
    <rPh sb="5" eb="7">
      <t>ニッスウ</t>
    </rPh>
    <phoneticPr fontId="3"/>
  </si>
  <si>
    <t>基本給</t>
    <rPh sb="0" eb="3">
      <t>キホンキュウ</t>
    </rPh>
    <phoneticPr fontId="3"/>
  </si>
  <si>
    <t>諸手当</t>
    <rPh sb="0" eb="3">
      <t>ショテアテ</t>
    </rPh>
    <phoneticPr fontId="3"/>
  </si>
  <si>
    <t>基本給
+
諸手当</t>
    <rPh sb="0" eb="3">
      <t>キホンキュウ</t>
    </rPh>
    <rPh sb="6" eb="9">
      <t>ショテアテ</t>
    </rPh>
    <phoneticPr fontId="3"/>
  </si>
  <si>
    <t>社会保険料事業主負担分</t>
    <rPh sb="0" eb="2">
      <t>シャカイ</t>
    </rPh>
    <rPh sb="2" eb="5">
      <t>ホケンリョウ</t>
    </rPh>
    <rPh sb="5" eb="8">
      <t>ジギョウヌシ</t>
    </rPh>
    <rPh sb="8" eb="10">
      <t>フタン</t>
    </rPh>
    <rPh sb="10" eb="11">
      <t>ブン</t>
    </rPh>
    <phoneticPr fontId="3"/>
  </si>
  <si>
    <t>労働保険事業主負担分</t>
    <rPh sb="0" eb="2">
      <t>ロウドウ</t>
    </rPh>
    <rPh sb="2" eb="4">
      <t>ホケン</t>
    </rPh>
    <rPh sb="4" eb="6">
      <t>ジギョウ</t>
    </rPh>
    <rPh sb="6" eb="7">
      <t>ヌシ</t>
    </rPh>
    <rPh sb="7" eb="9">
      <t>フタン</t>
    </rPh>
    <rPh sb="9" eb="10">
      <t>ブン</t>
    </rPh>
    <phoneticPr fontId="3"/>
  </si>
  <si>
    <t>社会保険料
事業主負担分
+
労働保険
事業主負担分</t>
    <rPh sb="0" eb="2">
      <t>シャカイ</t>
    </rPh>
    <rPh sb="2" eb="5">
      <t>ホケンリョウ</t>
    </rPh>
    <rPh sb="6" eb="9">
      <t>ジギョウヌシ</t>
    </rPh>
    <rPh sb="9" eb="12">
      <t>フタンブン</t>
    </rPh>
    <rPh sb="15" eb="17">
      <t>ロウドウ</t>
    </rPh>
    <rPh sb="17" eb="19">
      <t>ホケン</t>
    </rPh>
    <rPh sb="20" eb="22">
      <t>ジギョウ</t>
    </rPh>
    <rPh sb="22" eb="23">
      <t>ヌシ</t>
    </rPh>
    <rPh sb="23" eb="26">
      <t>フタンブン</t>
    </rPh>
    <phoneticPr fontId="3"/>
  </si>
  <si>
    <t>総額</t>
    <rPh sb="0" eb="1">
      <t>ソウ</t>
    </rPh>
    <rPh sb="1" eb="2">
      <t>ガク</t>
    </rPh>
    <phoneticPr fontId="3"/>
  </si>
  <si>
    <t>管理職
手当</t>
    <rPh sb="0" eb="2">
      <t>カンリ</t>
    </rPh>
    <rPh sb="2" eb="3">
      <t>ショク</t>
    </rPh>
    <rPh sb="4" eb="6">
      <t>テア</t>
    </rPh>
    <phoneticPr fontId="3"/>
  </si>
  <si>
    <t>地域手当</t>
    <rPh sb="0" eb="2">
      <t>チイキ</t>
    </rPh>
    <rPh sb="2" eb="4">
      <t>テア</t>
    </rPh>
    <phoneticPr fontId="3"/>
  </si>
  <si>
    <t>通勤手当</t>
    <rPh sb="0" eb="2">
      <t>ツウキン</t>
    </rPh>
    <rPh sb="2" eb="4">
      <t>テア</t>
    </rPh>
    <phoneticPr fontId="3"/>
  </si>
  <si>
    <t>計</t>
    <rPh sb="0" eb="1">
      <t>ケイ</t>
    </rPh>
    <phoneticPr fontId="3"/>
  </si>
  <si>
    <t>人件費総額-通勤手当</t>
    <rPh sb="0" eb="3">
      <t>ジンケンヒ</t>
    </rPh>
    <rPh sb="3" eb="4">
      <t>ソウ</t>
    </rPh>
    <rPh sb="4" eb="5">
      <t>ガク</t>
    </rPh>
    <rPh sb="6" eb="8">
      <t>ツウキン</t>
    </rPh>
    <rPh sb="8" eb="10">
      <t>テアテ</t>
    </rPh>
    <phoneticPr fontId="3"/>
  </si>
  <si>
    <r>
      <t>通勤手当</t>
    </r>
    <r>
      <rPr>
        <sz val="9"/>
        <rFont val="ＭＳ Ｐゴシック"/>
        <family val="3"/>
        <charset val="128"/>
      </rPr>
      <t>（消費税割戻後）</t>
    </r>
    <rPh sb="0" eb="2">
      <t>ツウキン</t>
    </rPh>
    <rPh sb="2" eb="4">
      <t>テアテ</t>
    </rPh>
    <rPh sb="5" eb="8">
      <t>ショウヒゼイ</t>
    </rPh>
    <rPh sb="8" eb="10">
      <t>ワリモド</t>
    </rPh>
    <rPh sb="10" eb="11">
      <t>ゴ</t>
    </rPh>
    <phoneticPr fontId="3"/>
  </si>
  <si>
    <t>所定労働時間（日）</t>
    <rPh sb="7" eb="8">
      <t>ニチ</t>
    </rPh>
    <phoneticPr fontId="3"/>
  </si>
  <si>
    <t>時間</t>
    <rPh sb="0" eb="2">
      <t>ジカン</t>
    </rPh>
    <phoneticPr fontId="3"/>
  </si>
  <si>
    <t>年間総額</t>
    <rPh sb="0" eb="2">
      <t>ネンカン</t>
    </rPh>
    <rPh sb="2" eb="4">
      <t>ソウガク</t>
    </rPh>
    <phoneticPr fontId="3"/>
  </si>
  <si>
    <t>年間理論総労働時間</t>
    <phoneticPr fontId="3"/>
  </si>
  <si>
    <t>時間内時間単価</t>
    <rPh sb="3" eb="5">
      <t>ジカン</t>
    </rPh>
    <rPh sb="5" eb="7">
      <t>タンカ</t>
    </rPh>
    <phoneticPr fontId="3"/>
  </si>
  <si>
    <t>（年度間給与等支払額（時間外を除く）　÷　企業カレンダー上の年度間理論就業時間）</t>
    <phoneticPr fontId="3"/>
  </si>
  <si>
    <t>時間外時間単価</t>
    <rPh sb="0" eb="3">
      <t>ジカンガイ</t>
    </rPh>
    <rPh sb="3" eb="5">
      <t>ジカン</t>
    </rPh>
    <rPh sb="5" eb="7">
      <t>タンカ</t>
    </rPh>
    <phoneticPr fontId="3"/>
  </si>
  <si>
    <t>出張時期</t>
    <rPh sb="0" eb="2">
      <t>シュッチョウ</t>
    </rPh>
    <rPh sb="2" eb="4">
      <t>ジキ</t>
    </rPh>
    <phoneticPr fontId="3"/>
  </si>
  <si>
    <t>出張
日数</t>
    <rPh sb="0" eb="2">
      <t>シュッチョウ</t>
    </rPh>
    <rPh sb="3" eb="5">
      <t>ニッスウ</t>
    </rPh>
    <phoneticPr fontId="3"/>
  </si>
  <si>
    <t>出張者氏名</t>
    <rPh sb="0" eb="2">
      <t>シュッチョウ</t>
    </rPh>
    <rPh sb="2" eb="3">
      <t>シャ</t>
    </rPh>
    <rPh sb="3" eb="5">
      <t>シメイ</t>
    </rPh>
    <phoneticPr fontId="3"/>
  </si>
  <si>
    <t>用務</t>
    <rPh sb="0" eb="2">
      <t>ヨウム</t>
    </rPh>
    <phoneticPr fontId="3"/>
  </si>
  <si>
    <t>金額</t>
    <rPh sb="0" eb="2">
      <t>キンガク</t>
    </rPh>
    <phoneticPr fontId="3"/>
  </si>
  <si>
    <t>航空券</t>
    <rPh sb="0" eb="3">
      <t>コウクウケン</t>
    </rPh>
    <phoneticPr fontId="3"/>
  </si>
  <si>
    <t>国内空港使用料</t>
    <rPh sb="0" eb="2">
      <t>コクナイ</t>
    </rPh>
    <rPh sb="2" eb="4">
      <t>クウコウ</t>
    </rPh>
    <rPh sb="4" eb="7">
      <t>シヨウリョウ</t>
    </rPh>
    <phoneticPr fontId="3"/>
  </si>
  <si>
    <t>海外空港諸税</t>
    <rPh sb="0" eb="2">
      <t>カイガイ</t>
    </rPh>
    <rPh sb="2" eb="4">
      <t>クウコウ</t>
    </rPh>
    <rPh sb="4" eb="6">
      <t>ショゼイ</t>
    </rPh>
    <phoneticPr fontId="3"/>
  </si>
  <si>
    <t>航空保険料及燃油特別付加運賃</t>
    <rPh sb="0" eb="2">
      <t>コウクウ</t>
    </rPh>
    <rPh sb="2" eb="5">
      <t>ホケンリョウ</t>
    </rPh>
    <rPh sb="5" eb="6">
      <t>キュウ</t>
    </rPh>
    <rPh sb="6" eb="8">
      <t>ネンユ</t>
    </rPh>
    <rPh sb="8" eb="10">
      <t>トクベツ</t>
    </rPh>
    <rPh sb="10" eb="12">
      <t>フカ</t>
    </rPh>
    <rPh sb="12" eb="14">
      <t>ウンチン</t>
    </rPh>
    <phoneticPr fontId="3"/>
  </si>
  <si>
    <t>航空券取扱料金</t>
    <rPh sb="0" eb="3">
      <t>コウクウケン</t>
    </rPh>
    <rPh sb="3" eb="5">
      <t>トリアツカイ</t>
    </rPh>
    <rPh sb="5" eb="7">
      <t>リョウキン</t>
    </rPh>
    <phoneticPr fontId="3"/>
  </si>
  <si>
    <t>宿泊</t>
    <rPh sb="0" eb="2">
      <t>シュクハク</t>
    </rPh>
    <phoneticPr fontId="3"/>
  </si>
  <si>
    <t>日当</t>
    <rPh sb="0" eb="2">
      <t>ニットウ</t>
    </rPh>
    <phoneticPr fontId="3"/>
  </si>
  <si>
    <t>その他</t>
    <rPh sb="2" eb="3">
      <t>タ</t>
    </rPh>
    <phoneticPr fontId="3"/>
  </si>
  <si>
    <t>（課税分）</t>
    <rPh sb="1" eb="3">
      <t>カゼイ</t>
    </rPh>
    <rPh sb="3" eb="4">
      <t>ブン</t>
    </rPh>
    <phoneticPr fontId="3"/>
  </si>
  <si>
    <t>（非課税分）</t>
    <rPh sb="1" eb="4">
      <t>ヒカゼイ</t>
    </rPh>
    <rPh sb="4" eb="5">
      <t>ブン</t>
    </rPh>
    <phoneticPr fontId="3"/>
  </si>
  <si>
    <t>（非課税）</t>
    <rPh sb="1" eb="4">
      <t>ヒカゼイ</t>
    </rPh>
    <phoneticPr fontId="3"/>
  </si>
  <si>
    <t>（課税）</t>
    <rPh sb="1" eb="3">
      <t>カゼイ</t>
    </rPh>
    <phoneticPr fontId="3"/>
  </si>
  <si>
    <t>小計（税抜）</t>
    <rPh sb="0" eb="2">
      <t>ショウケイ</t>
    </rPh>
    <rPh sb="3" eb="5">
      <t>ゼイヌキ</t>
    </rPh>
    <phoneticPr fontId="3"/>
  </si>
  <si>
    <t>小計</t>
    <rPh sb="0" eb="2">
      <t>ショウケイ</t>
    </rPh>
    <phoneticPr fontId="3"/>
  </si>
  <si>
    <t>税込計</t>
    <rPh sb="0" eb="2">
      <t>ゼイコミ</t>
    </rPh>
    <rPh sb="2" eb="3">
      <t>ケイ</t>
    </rPh>
    <phoneticPr fontId="3"/>
  </si>
  <si>
    <t>税抜計</t>
    <rPh sb="0" eb="2">
      <t>ゼイヌキ</t>
    </rPh>
    <rPh sb="2" eb="3">
      <t>ケイ</t>
    </rPh>
    <phoneticPr fontId="3"/>
  </si>
  <si>
    <t>内訳</t>
    <phoneticPr fontId="3"/>
  </si>
  <si>
    <t>ビザ</t>
    <phoneticPr fontId="3"/>
  </si>
  <si>
    <t>現地</t>
    <rPh sb="0" eb="2">
      <t>ゲンチ</t>
    </rPh>
    <phoneticPr fontId="3"/>
  </si>
  <si>
    <t>現地調査</t>
    <rPh sb="0" eb="2">
      <t>ゲンチ</t>
    </rPh>
    <rPh sb="2" eb="4">
      <t>チョウサ</t>
    </rPh>
    <phoneticPr fontId="3"/>
  </si>
  <si>
    <t>10000×5</t>
    <phoneticPr fontId="3"/>
  </si>
  <si>
    <t>8000×5</t>
    <phoneticPr fontId="3"/>
  </si>
  <si>
    <t>機器搬入立会い</t>
    <rPh sb="0" eb="2">
      <t>キキ</t>
    </rPh>
    <rPh sb="2" eb="4">
      <t>ハンニュウ</t>
    </rPh>
    <rPh sb="4" eb="6">
      <t>タチア</t>
    </rPh>
    <phoneticPr fontId="3"/>
  </si>
  <si>
    <t>合計（円）</t>
    <rPh sb="0" eb="2">
      <t>ゴウケイ</t>
    </rPh>
    <phoneticPr fontId="3"/>
  </si>
  <si>
    <t>Ｈ29年度　</t>
    <rPh sb="3" eb="5">
      <t>ネンド</t>
    </rPh>
    <phoneticPr fontId="3"/>
  </si>
  <si>
    <t>Ｂ</t>
    <phoneticPr fontId="3"/>
  </si>
  <si>
    <t>工事立会い</t>
    <rPh sb="0" eb="2">
      <t>コウジ</t>
    </rPh>
    <rPh sb="2" eb="4">
      <t>タチア</t>
    </rPh>
    <phoneticPr fontId="3"/>
  </si>
  <si>
    <t>8000×5</t>
  </si>
  <si>
    <t>Ｃ</t>
    <phoneticPr fontId="3"/>
  </si>
  <si>
    <t>Ｈ30年度　</t>
    <rPh sb="3" eb="5">
      <t>ネンド</t>
    </rPh>
    <phoneticPr fontId="3"/>
  </si>
  <si>
    <t>Ａ</t>
    <phoneticPr fontId="3"/>
  </si>
  <si>
    <t>試運転立会い</t>
    <rPh sb="0" eb="3">
      <t>シウンテン</t>
    </rPh>
    <rPh sb="3" eb="5">
      <t>タチア</t>
    </rPh>
    <phoneticPr fontId="3"/>
  </si>
  <si>
    <t>6000×8泊</t>
    <rPh sb="6" eb="7">
      <t>ハク</t>
    </rPh>
    <phoneticPr fontId="3"/>
  </si>
  <si>
    <t>8000×10</t>
    <phoneticPr fontId="3"/>
  </si>
  <si>
    <t>現場指導</t>
    <rPh sb="0" eb="2">
      <t>ゲンバ</t>
    </rPh>
    <rPh sb="2" eb="4">
      <t>シドウ</t>
    </rPh>
    <phoneticPr fontId="3"/>
  </si>
  <si>
    <t>工事検収作業立会い</t>
    <rPh sb="0" eb="2">
      <t>コウジ</t>
    </rPh>
    <rPh sb="2" eb="4">
      <t>ケンシュウ</t>
    </rPh>
    <rPh sb="4" eb="6">
      <t>サギョウ</t>
    </rPh>
    <rPh sb="6" eb="8">
      <t>タチア</t>
    </rPh>
    <phoneticPr fontId="3"/>
  </si>
  <si>
    <t>Ｄ</t>
    <phoneticPr fontId="3"/>
  </si>
  <si>
    <t>※積算根拠別添：航空券見積書、ホテル予約Webサイト、旅費規程</t>
    <rPh sb="5" eb="7">
      <t>ベッテン</t>
    </rPh>
    <phoneticPr fontId="3"/>
  </si>
  <si>
    <t>出張者氏名
（等級）</t>
    <rPh sb="0" eb="2">
      <t>シュッチョウ</t>
    </rPh>
    <rPh sb="2" eb="3">
      <t>シャ</t>
    </rPh>
    <rPh sb="3" eb="5">
      <t>シメイ</t>
    </rPh>
    <rPh sb="7" eb="9">
      <t>トウキュウ</t>
    </rPh>
    <phoneticPr fontId="3"/>
  </si>
  <si>
    <t>等級</t>
    <phoneticPr fontId="3"/>
  </si>
  <si>
    <t>3</t>
    <phoneticPr fontId="3"/>
  </si>
  <si>
    <t>5</t>
    <phoneticPr fontId="3"/>
  </si>
  <si>
    <t>1</t>
    <phoneticPr fontId="3"/>
  </si>
  <si>
    <t>7000×5</t>
    <phoneticPr fontId="3"/>
  </si>
  <si>
    <t>10000×10</t>
    <phoneticPr fontId="3"/>
  </si>
  <si>
    <t>7000×10</t>
    <phoneticPr fontId="3"/>
  </si>
  <si>
    <t>7000×10</t>
    <phoneticPr fontId="3"/>
  </si>
  <si>
    <t>6000×3泊</t>
    <rPh sb="6" eb="7">
      <t>ハク</t>
    </rPh>
    <phoneticPr fontId="3"/>
  </si>
  <si>
    <r>
      <rPr>
        <sz val="12"/>
        <rFont val="ＭＳ ゴシック"/>
        <family val="3"/>
        <charset val="128"/>
      </rPr>
      <t>延べ出張回数</t>
    </r>
    <rPh sb="0" eb="1">
      <t>ノベ</t>
    </rPh>
    <rPh sb="2" eb="4">
      <t>シュッチョウ</t>
    </rPh>
    <rPh sb="4" eb="6">
      <t>カイスウ</t>
    </rPh>
    <phoneticPr fontId="3"/>
  </si>
  <si>
    <r>
      <t>6</t>
    </r>
    <r>
      <rPr>
        <sz val="12"/>
        <rFont val="ＭＳ ゴシック"/>
        <family val="3"/>
        <charset val="128"/>
      </rPr>
      <t>回</t>
    </r>
    <rPh sb="1" eb="2">
      <t>カイ</t>
    </rPh>
    <phoneticPr fontId="3"/>
  </si>
  <si>
    <r>
      <t>1</t>
    </r>
    <r>
      <rPr>
        <sz val="12"/>
        <rFont val="ＭＳ ゴシック"/>
        <family val="3"/>
        <charset val="128"/>
      </rPr>
      <t>号級相当</t>
    </r>
    <r>
      <rPr>
        <sz val="12"/>
        <rFont val="Arial"/>
        <family val="2"/>
      </rPr>
      <t>(A)×2</t>
    </r>
    <r>
      <rPr>
        <sz val="12"/>
        <rFont val="ＭＳ ゴシック"/>
        <family val="3"/>
        <charset val="128"/>
      </rPr>
      <t>回、</t>
    </r>
    <r>
      <rPr>
        <sz val="12"/>
        <rFont val="Arial"/>
        <family val="2"/>
      </rPr>
      <t>3</t>
    </r>
    <r>
      <rPr>
        <sz val="12"/>
        <rFont val="ＭＳ ゴシック"/>
        <family val="3"/>
        <charset val="128"/>
      </rPr>
      <t>号級相当</t>
    </r>
    <r>
      <rPr>
        <sz val="12"/>
        <rFont val="Arial"/>
        <family val="2"/>
      </rPr>
      <t>(B)×2</t>
    </r>
    <r>
      <rPr>
        <sz val="12"/>
        <rFont val="ＭＳ ゴシック"/>
        <family val="3"/>
        <charset val="128"/>
      </rPr>
      <t>回、</t>
    </r>
    <r>
      <rPr>
        <sz val="12"/>
        <rFont val="Arial"/>
        <family val="2"/>
      </rPr>
      <t>5</t>
    </r>
    <r>
      <rPr>
        <sz val="12"/>
        <rFont val="ＭＳ ゴシック"/>
        <family val="3"/>
        <charset val="128"/>
      </rPr>
      <t>号級相当</t>
    </r>
    <r>
      <rPr>
        <sz val="12"/>
        <rFont val="Arial"/>
        <family val="2"/>
      </rPr>
      <t>(C)×2</t>
    </r>
    <r>
      <rPr>
        <sz val="12"/>
        <rFont val="ＭＳ ゴシック"/>
        <family val="3"/>
        <charset val="128"/>
      </rPr>
      <t>回</t>
    </r>
    <rPh sb="1" eb="2">
      <t>ゴウ</t>
    </rPh>
    <rPh sb="2" eb="3">
      <t>キュウ</t>
    </rPh>
    <rPh sb="3" eb="5">
      <t>ソウトウ</t>
    </rPh>
    <rPh sb="10" eb="11">
      <t>カイ</t>
    </rPh>
    <rPh sb="13" eb="14">
      <t>ゴウ</t>
    </rPh>
    <rPh sb="14" eb="15">
      <t>キュウ</t>
    </rPh>
    <rPh sb="15" eb="17">
      <t>ソウトウ</t>
    </rPh>
    <rPh sb="22" eb="23">
      <t>カイ</t>
    </rPh>
    <rPh sb="25" eb="26">
      <t>ゴウ</t>
    </rPh>
    <rPh sb="26" eb="27">
      <t>キュウ</t>
    </rPh>
    <rPh sb="27" eb="29">
      <t>ソウトウ</t>
    </rPh>
    <rPh sb="34" eb="35">
      <t>カイ</t>
    </rPh>
    <phoneticPr fontId="3"/>
  </si>
  <si>
    <r>
      <rPr>
        <sz val="12"/>
        <rFont val="ＭＳ ゴシック"/>
        <family val="3"/>
        <charset val="128"/>
      </rPr>
      <t>延べ宿泊数</t>
    </r>
    <rPh sb="0" eb="1">
      <t>ノベ</t>
    </rPh>
    <rPh sb="2" eb="4">
      <t>シュクハク</t>
    </rPh>
    <rPh sb="4" eb="5">
      <t>スウ</t>
    </rPh>
    <phoneticPr fontId="3"/>
  </si>
  <si>
    <r>
      <t>30</t>
    </r>
    <r>
      <rPr>
        <sz val="12"/>
        <rFont val="ＭＳ ゴシック"/>
        <family val="3"/>
        <charset val="128"/>
      </rPr>
      <t>泊</t>
    </r>
    <rPh sb="2" eb="3">
      <t>ハク</t>
    </rPh>
    <phoneticPr fontId="3"/>
  </si>
  <si>
    <r>
      <t>1</t>
    </r>
    <r>
      <rPr>
        <sz val="12"/>
        <rFont val="ＭＳ ゴシック"/>
        <family val="3"/>
        <charset val="128"/>
      </rPr>
      <t>号級相当</t>
    </r>
    <r>
      <rPr>
        <sz val="12"/>
        <rFont val="Arial"/>
        <family val="2"/>
      </rPr>
      <t>(A)×5</t>
    </r>
    <r>
      <rPr>
        <sz val="12"/>
        <rFont val="ＭＳ ゴシック"/>
        <family val="3"/>
        <charset val="128"/>
      </rPr>
      <t>泊</t>
    </r>
    <r>
      <rPr>
        <sz val="12"/>
        <rFont val="Arial"/>
        <family val="2"/>
      </rPr>
      <t>×2</t>
    </r>
    <r>
      <rPr>
        <sz val="12"/>
        <rFont val="ＭＳ ゴシック"/>
        <family val="3"/>
        <charset val="128"/>
      </rPr>
      <t>回、</t>
    </r>
    <r>
      <rPr>
        <sz val="12"/>
        <rFont val="Arial"/>
        <family val="2"/>
      </rPr>
      <t>3</t>
    </r>
    <r>
      <rPr>
        <sz val="12"/>
        <rFont val="ＭＳ ゴシック"/>
        <family val="3"/>
        <charset val="128"/>
      </rPr>
      <t>号級相当</t>
    </r>
    <r>
      <rPr>
        <sz val="12"/>
        <rFont val="Arial"/>
        <family val="2"/>
      </rPr>
      <t>(B)×5</t>
    </r>
    <r>
      <rPr>
        <sz val="12"/>
        <rFont val="ＭＳ ゴシック"/>
        <family val="3"/>
        <charset val="128"/>
      </rPr>
      <t>泊</t>
    </r>
    <r>
      <rPr>
        <sz val="12"/>
        <rFont val="Arial"/>
        <family val="2"/>
      </rPr>
      <t>×2</t>
    </r>
    <r>
      <rPr>
        <sz val="12"/>
        <rFont val="ＭＳ ゴシック"/>
        <family val="3"/>
        <charset val="128"/>
      </rPr>
      <t>回、</t>
    </r>
    <r>
      <rPr>
        <sz val="12"/>
        <rFont val="Arial"/>
        <family val="2"/>
      </rPr>
      <t>5</t>
    </r>
    <r>
      <rPr>
        <sz val="12"/>
        <rFont val="ＭＳ ゴシック"/>
        <family val="3"/>
        <charset val="128"/>
      </rPr>
      <t>号級相当</t>
    </r>
    <r>
      <rPr>
        <sz val="12"/>
        <rFont val="Arial"/>
        <family val="2"/>
      </rPr>
      <t>(C)×5</t>
    </r>
    <r>
      <rPr>
        <sz val="12"/>
        <rFont val="ＭＳ ゴシック"/>
        <family val="3"/>
        <charset val="128"/>
      </rPr>
      <t>泊</t>
    </r>
    <r>
      <rPr>
        <sz val="12"/>
        <rFont val="Arial"/>
        <family val="2"/>
      </rPr>
      <t>×2</t>
    </r>
    <r>
      <rPr>
        <sz val="12"/>
        <rFont val="ＭＳ ゴシック"/>
        <family val="3"/>
        <charset val="128"/>
      </rPr>
      <t>回</t>
    </r>
    <rPh sb="1" eb="2">
      <t>ゴウ</t>
    </rPh>
    <rPh sb="2" eb="3">
      <t>キュウ</t>
    </rPh>
    <rPh sb="3" eb="5">
      <t>ソウトウ</t>
    </rPh>
    <rPh sb="10" eb="11">
      <t>ハク</t>
    </rPh>
    <rPh sb="13" eb="14">
      <t>カイ</t>
    </rPh>
    <rPh sb="16" eb="17">
      <t>ゴウ</t>
    </rPh>
    <rPh sb="17" eb="18">
      <t>キュウ</t>
    </rPh>
    <rPh sb="18" eb="20">
      <t>ソウトウ</t>
    </rPh>
    <rPh sb="25" eb="26">
      <t>ハク</t>
    </rPh>
    <rPh sb="28" eb="29">
      <t>カイ</t>
    </rPh>
    <rPh sb="31" eb="32">
      <t>ゴウ</t>
    </rPh>
    <rPh sb="32" eb="33">
      <t>キュウ</t>
    </rPh>
    <rPh sb="33" eb="35">
      <t>ソウトウ</t>
    </rPh>
    <rPh sb="40" eb="41">
      <t>ハク</t>
    </rPh>
    <rPh sb="43" eb="44">
      <t>カイ</t>
    </rPh>
    <phoneticPr fontId="3"/>
  </si>
  <si>
    <r>
      <rPr>
        <sz val="14"/>
        <color theme="1"/>
        <rFont val="ＭＳ ゴシック"/>
        <family val="3"/>
        <charset val="128"/>
      </rPr>
      <t>項目</t>
    </r>
    <rPh sb="0" eb="2">
      <t>コウモク</t>
    </rPh>
    <phoneticPr fontId="3"/>
  </si>
  <si>
    <r>
      <rPr>
        <sz val="14"/>
        <color theme="1"/>
        <rFont val="ＭＳ ゴシック"/>
        <family val="3"/>
        <charset val="128"/>
      </rPr>
      <t>金額</t>
    </r>
    <rPh sb="0" eb="2">
      <t>キンガク</t>
    </rPh>
    <phoneticPr fontId="3"/>
  </si>
  <si>
    <r>
      <rPr>
        <sz val="14"/>
        <color theme="1"/>
        <rFont val="ＭＳ ゴシック"/>
        <family val="3"/>
        <charset val="128"/>
      </rPr>
      <t>内容</t>
    </r>
    <rPh sb="0" eb="2">
      <t>ナイヨウ</t>
    </rPh>
    <phoneticPr fontId="3"/>
  </si>
  <si>
    <r>
      <rPr>
        <sz val="14"/>
        <color theme="1"/>
        <rFont val="ＭＳ ゴシック"/>
        <family val="3"/>
        <charset val="128"/>
      </rPr>
      <t>積算根拠資料</t>
    </r>
    <rPh sb="0" eb="2">
      <t>セキサン</t>
    </rPh>
    <rPh sb="2" eb="4">
      <t>コンキョ</t>
    </rPh>
    <rPh sb="4" eb="6">
      <t>シリョウ</t>
    </rPh>
    <phoneticPr fontId="3"/>
  </si>
  <si>
    <r>
      <rPr>
        <sz val="12"/>
        <color theme="1"/>
        <rFont val="ＭＳ ゴシック"/>
        <family val="3"/>
        <charset val="128"/>
      </rPr>
      <t>航空運賃</t>
    </r>
    <rPh sb="0" eb="2">
      <t>コウクウ</t>
    </rPh>
    <rPh sb="2" eb="4">
      <t>ウンチン</t>
    </rPh>
    <phoneticPr fontId="3"/>
  </si>
  <si>
    <r>
      <rPr>
        <sz val="12"/>
        <color theme="1"/>
        <rFont val="ＭＳ ゴシック"/>
        <family val="3"/>
        <charset val="128"/>
      </rPr>
      <t>宿泊費</t>
    </r>
    <rPh sb="0" eb="3">
      <t>シュクハクヒ</t>
    </rPh>
    <phoneticPr fontId="3"/>
  </si>
  <si>
    <r>
      <rPr>
        <sz val="12"/>
        <color theme="1"/>
        <rFont val="ＭＳ ゴシック"/>
        <family val="3"/>
        <charset val="128"/>
      </rPr>
      <t>日当</t>
    </r>
    <rPh sb="0" eb="2">
      <t>ニットウ</t>
    </rPh>
    <phoneticPr fontId="3"/>
  </si>
  <si>
    <r>
      <rPr>
        <sz val="12"/>
        <color theme="1"/>
        <rFont val="ＭＳ ゴシック"/>
        <family val="3"/>
        <charset val="128"/>
      </rPr>
      <t>現地交通費</t>
    </r>
    <rPh sb="0" eb="2">
      <t>ゲンチ</t>
    </rPh>
    <rPh sb="2" eb="4">
      <t>コウツウ</t>
    </rPh>
    <rPh sb="4" eb="5">
      <t>ヒ</t>
    </rPh>
    <phoneticPr fontId="3"/>
  </si>
  <si>
    <r>
      <rPr>
        <sz val="12"/>
        <color theme="1"/>
        <rFont val="ＭＳ ゴシック"/>
        <family val="3"/>
        <charset val="128"/>
      </rPr>
      <t>合計</t>
    </r>
    <rPh sb="0" eb="2">
      <t>ゴウケイ</t>
    </rPh>
    <phoneticPr fontId="3"/>
  </si>
  <si>
    <r>
      <rPr>
        <sz val="11"/>
        <color theme="1"/>
        <rFont val="ＭＳ ゴシック"/>
        <family val="3"/>
        <charset val="128"/>
      </rPr>
      <t>積算根拠資料①（旅費規程）
積算根拠資料②（航空運賃）</t>
    </r>
    <rPh sb="0" eb="2">
      <t>セキサン</t>
    </rPh>
    <rPh sb="2" eb="4">
      <t>コンキョ</t>
    </rPh>
    <rPh sb="4" eb="6">
      <t>シリョウ</t>
    </rPh>
    <rPh sb="8" eb="10">
      <t>リョヒ</t>
    </rPh>
    <rPh sb="10" eb="12">
      <t>キテイ</t>
    </rPh>
    <rPh sb="14" eb="16">
      <t>セキサン</t>
    </rPh>
    <rPh sb="16" eb="18">
      <t>コンキョ</t>
    </rPh>
    <rPh sb="18" eb="20">
      <t>シリョウ</t>
    </rPh>
    <rPh sb="22" eb="24">
      <t>コウクウ</t>
    </rPh>
    <rPh sb="24" eb="26">
      <t>ウンチン</t>
    </rPh>
    <phoneticPr fontId="3"/>
  </si>
  <si>
    <r>
      <rPr>
        <sz val="11"/>
        <color theme="1"/>
        <rFont val="ＭＳ ゴシック"/>
        <family val="3"/>
        <charset val="128"/>
      </rPr>
      <t>積算根拠資料①（旅費規程）
積算根拠資料③（宿泊費）</t>
    </r>
    <rPh sb="0" eb="2">
      <t>セキサン</t>
    </rPh>
    <rPh sb="2" eb="4">
      <t>コンキョ</t>
    </rPh>
    <rPh sb="4" eb="6">
      <t>シリョウ</t>
    </rPh>
    <rPh sb="8" eb="10">
      <t>リョヒ</t>
    </rPh>
    <rPh sb="10" eb="12">
      <t>キテイ</t>
    </rPh>
    <rPh sb="14" eb="16">
      <t>セキサン</t>
    </rPh>
    <rPh sb="16" eb="18">
      <t>コンキョ</t>
    </rPh>
    <rPh sb="18" eb="20">
      <t>シリョウ</t>
    </rPh>
    <rPh sb="22" eb="24">
      <t>シュクハク</t>
    </rPh>
    <rPh sb="24" eb="25">
      <t>ヒ</t>
    </rPh>
    <phoneticPr fontId="3"/>
  </si>
  <si>
    <r>
      <rPr>
        <sz val="11"/>
        <color theme="1"/>
        <rFont val="ＭＳ ゴシック"/>
        <family val="3"/>
        <charset val="128"/>
      </rPr>
      <t>積算根拠資料①（旅費規程）</t>
    </r>
    <rPh sb="0" eb="2">
      <t>セキサン</t>
    </rPh>
    <rPh sb="2" eb="4">
      <t>コンキョ</t>
    </rPh>
    <rPh sb="4" eb="6">
      <t>シリョウ</t>
    </rPh>
    <rPh sb="8" eb="10">
      <t>リョヒ</t>
    </rPh>
    <rPh sb="10" eb="12">
      <t>キテイ</t>
    </rPh>
    <phoneticPr fontId="3"/>
  </si>
  <si>
    <r>
      <rPr>
        <sz val="11"/>
        <color theme="1"/>
        <rFont val="ＭＳ ゴシック"/>
        <family val="3"/>
        <charset val="128"/>
      </rPr>
      <t>積算根拠資料①（旅費規程）
積算根拠資料④（現地交通費）</t>
    </r>
    <rPh sb="0" eb="2">
      <t>セキサン</t>
    </rPh>
    <rPh sb="2" eb="4">
      <t>コンキョ</t>
    </rPh>
    <rPh sb="4" eb="6">
      <t>シリョウ</t>
    </rPh>
    <rPh sb="8" eb="10">
      <t>リョヒ</t>
    </rPh>
    <rPh sb="10" eb="12">
      <t>キテイ</t>
    </rPh>
    <rPh sb="14" eb="16">
      <t>セキサン</t>
    </rPh>
    <rPh sb="16" eb="18">
      <t>コンキョ</t>
    </rPh>
    <rPh sb="18" eb="20">
      <t>シリョウ</t>
    </rPh>
    <rPh sb="22" eb="24">
      <t>ゲンチ</t>
    </rPh>
    <rPh sb="24" eb="26">
      <t>コウツウ</t>
    </rPh>
    <rPh sb="26" eb="27">
      <t>ヒ</t>
    </rPh>
    <phoneticPr fontId="3"/>
  </si>
  <si>
    <r>
      <rPr>
        <sz val="11"/>
        <color theme="1"/>
        <rFont val="ＭＳ ゴシック"/>
        <family val="3"/>
        <charset val="128"/>
      </rPr>
      <t xml:space="preserve">ディスカウントエコノミー運賃・空港使用料など（税抜）
</t>
    </r>
    <r>
      <rPr>
        <sz val="11"/>
        <color theme="1"/>
        <rFont val="Arial"/>
        <family val="2"/>
      </rPr>
      <t>\97,569×3</t>
    </r>
    <r>
      <rPr>
        <sz val="11"/>
        <color theme="1"/>
        <rFont val="ＭＳ ゴシック"/>
        <family val="3"/>
        <charset val="128"/>
      </rPr>
      <t>人</t>
    </r>
    <r>
      <rPr>
        <sz val="11"/>
        <color theme="1"/>
        <rFont val="Arial"/>
        <family val="2"/>
      </rPr>
      <t>×2</t>
    </r>
    <r>
      <rPr>
        <sz val="11"/>
        <color theme="1"/>
        <rFont val="ＭＳ ゴシック"/>
        <family val="3"/>
        <charset val="128"/>
      </rPr>
      <t>往復（成田⇔ベトナム）</t>
    </r>
    <rPh sb="12" eb="14">
      <t>ウンチン</t>
    </rPh>
    <rPh sb="15" eb="17">
      <t>クウコウ</t>
    </rPh>
    <rPh sb="17" eb="20">
      <t>シヨウリョウ</t>
    </rPh>
    <rPh sb="23" eb="25">
      <t>ゼイヌキ</t>
    </rPh>
    <rPh sb="36" eb="37">
      <t>ニン</t>
    </rPh>
    <rPh sb="39" eb="41">
      <t>オウフク</t>
    </rPh>
    <rPh sb="42" eb="44">
      <t>ナリタ</t>
    </rPh>
    <phoneticPr fontId="3"/>
  </si>
  <si>
    <r>
      <t>Saigon A Hotel</t>
    </r>
    <r>
      <rPr>
        <sz val="11"/>
        <color theme="1"/>
        <rFont val="ＭＳ ゴシック"/>
        <family val="3"/>
        <charset val="128"/>
      </rPr>
      <t>　</t>
    </r>
    <r>
      <rPr>
        <sz val="11"/>
        <color theme="1"/>
        <rFont val="Arial"/>
        <family val="2"/>
      </rPr>
      <t>USD110×5</t>
    </r>
    <r>
      <rPr>
        <sz val="11"/>
        <color theme="1"/>
        <rFont val="ＭＳ ゴシック"/>
        <family val="3"/>
        <charset val="128"/>
      </rPr>
      <t>泊</t>
    </r>
    <r>
      <rPr>
        <sz val="11"/>
        <color theme="1"/>
        <rFont val="Arial"/>
        <family val="2"/>
      </rPr>
      <t>×3</t>
    </r>
    <r>
      <rPr>
        <sz val="11"/>
        <color theme="1"/>
        <rFont val="ＭＳ ゴシック"/>
        <family val="3"/>
        <charset val="128"/>
      </rPr>
      <t>人</t>
    </r>
    <r>
      <rPr>
        <sz val="11"/>
        <color theme="1"/>
        <rFont val="Arial"/>
        <family val="2"/>
      </rPr>
      <t>×2</t>
    </r>
    <r>
      <rPr>
        <sz val="11"/>
        <color theme="1"/>
        <rFont val="ＭＳ ゴシック"/>
        <family val="3"/>
        <charset val="128"/>
      </rPr>
      <t>回　　</t>
    </r>
    <rPh sb="23" eb="24">
      <t>ハク</t>
    </rPh>
    <rPh sb="26" eb="27">
      <t>ニン</t>
    </rPh>
    <rPh sb="29" eb="30">
      <t>カイ</t>
    </rPh>
    <phoneticPr fontId="3"/>
  </si>
  <si>
    <r>
      <rPr>
        <sz val="11"/>
        <color theme="1"/>
        <rFont val="ＭＳ ゴシック"/>
        <family val="3"/>
        <charset val="128"/>
      </rPr>
      <t>レンタカー　</t>
    </r>
    <r>
      <rPr>
        <sz val="11"/>
        <color theme="1"/>
        <rFont val="Arial"/>
        <family val="2"/>
      </rPr>
      <t>USD138</t>
    </r>
    <r>
      <rPr>
        <sz val="11"/>
        <color theme="1"/>
        <rFont val="ＭＳ ゴシック"/>
        <family val="3"/>
        <charset val="128"/>
      </rPr>
      <t>／日</t>
    </r>
    <r>
      <rPr>
        <sz val="11"/>
        <color theme="1"/>
        <rFont val="Arial"/>
        <family val="2"/>
      </rPr>
      <t>×7</t>
    </r>
    <r>
      <rPr>
        <sz val="11"/>
        <color theme="1"/>
        <rFont val="ＭＳ ゴシック"/>
        <family val="3"/>
        <charset val="128"/>
      </rPr>
      <t>日</t>
    </r>
    <r>
      <rPr>
        <sz val="11"/>
        <color theme="1"/>
        <rFont val="Arial"/>
        <family val="2"/>
      </rPr>
      <t>×2</t>
    </r>
    <r>
      <rPr>
        <sz val="11"/>
        <color theme="1"/>
        <rFont val="ＭＳ ゴシック"/>
        <family val="3"/>
        <charset val="128"/>
      </rPr>
      <t>回</t>
    </r>
    <rPh sb="13" eb="14">
      <t>ニチ</t>
    </rPh>
    <rPh sb="16" eb="17">
      <t>ニチ</t>
    </rPh>
    <rPh sb="19" eb="20">
      <t>カイ</t>
    </rPh>
    <phoneticPr fontId="3"/>
  </si>
  <si>
    <r>
      <t>1</t>
    </r>
    <r>
      <rPr>
        <sz val="11"/>
        <color theme="1"/>
        <rFont val="ＭＳ ゴシック"/>
        <family val="3"/>
        <charset val="128"/>
      </rPr>
      <t>号級相当（</t>
    </r>
    <r>
      <rPr>
        <sz val="11"/>
        <color theme="1"/>
        <rFont val="Arial"/>
        <family val="2"/>
      </rPr>
      <t>10,000</t>
    </r>
    <r>
      <rPr>
        <sz val="11"/>
        <color theme="1"/>
        <rFont val="ＭＳ ゴシック"/>
        <family val="3"/>
        <charset val="128"/>
      </rPr>
      <t>円</t>
    </r>
    <r>
      <rPr>
        <sz val="11"/>
        <color theme="1"/>
        <rFont val="Arial"/>
        <family val="2"/>
      </rPr>
      <t>×7</t>
    </r>
    <r>
      <rPr>
        <sz val="11"/>
        <color theme="1"/>
        <rFont val="ＭＳ ゴシック"/>
        <family val="3"/>
        <charset val="128"/>
      </rPr>
      <t>日）</t>
    </r>
    <r>
      <rPr>
        <sz val="11"/>
        <color theme="1"/>
        <rFont val="Arial"/>
        <family val="2"/>
      </rPr>
      <t>×1</t>
    </r>
    <r>
      <rPr>
        <sz val="11"/>
        <color theme="1"/>
        <rFont val="ＭＳ ゴシック"/>
        <family val="3"/>
        <charset val="128"/>
      </rPr>
      <t>人</t>
    </r>
    <r>
      <rPr>
        <sz val="11"/>
        <color theme="1"/>
        <rFont val="Arial"/>
        <family val="2"/>
      </rPr>
      <t>×2</t>
    </r>
    <r>
      <rPr>
        <sz val="11"/>
        <color theme="1"/>
        <rFont val="ＭＳ ゴシック"/>
        <family val="3"/>
        <charset val="128"/>
      </rPr>
      <t xml:space="preserve">回
</t>
    </r>
    <r>
      <rPr>
        <sz val="11"/>
        <color theme="1"/>
        <rFont val="Arial"/>
        <family val="2"/>
      </rPr>
      <t>3</t>
    </r>
    <r>
      <rPr>
        <sz val="11"/>
        <color theme="1"/>
        <rFont val="ＭＳ ゴシック"/>
        <family val="3"/>
        <charset val="128"/>
      </rPr>
      <t>号級相当（</t>
    </r>
    <r>
      <rPr>
        <sz val="11"/>
        <color theme="1"/>
        <rFont val="Arial"/>
        <family val="2"/>
      </rPr>
      <t>8,000</t>
    </r>
    <r>
      <rPr>
        <sz val="11"/>
        <color theme="1"/>
        <rFont val="ＭＳ ゴシック"/>
        <family val="3"/>
        <charset val="128"/>
      </rPr>
      <t>円</t>
    </r>
    <r>
      <rPr>
        <sz val="11"/>
        <color theme="1"/>
        <rFont val="Arial"/>
        <family val="2"/>
      </rPr>
      <t>×7</t>
    </r>
    <r>
      <rPr>
        <sz val="11"/>
        <color theme="1"/>
        <rFont val="ＭＳ ゴシック"/>
        <family val="3"/>
        <charset val="128"/>
      </rPr>
      <t>日）</t>
    </r>
    <r>
      <rPr>
        <sz val="11"/>
        <color theme="1"/>
        <rFont val="Arial"/>
        <family val="2"/>
      </rPr>
      <t>×1</t>
    </r>
    <r>
      <rPr>
        <sz val="11"/>
        <color theme="1"/>
        <rFont val="ＭＳ ゴシック"/>
        <family val="3"/>
        <charset val="128"/>
      </rPr>
      <t>人</t>
    </r>
    <r>
      <rPr>
        <sz val="11"/>
        <color theme="1"/>
        <rFont val="Arial"/>
        <family val="2"/>
      </rPr>
      <t>×2</t>
    </r>
    <r>
      <rPr>
        <sz val="11"/>
        <color theme="1"/>
        <rFont val="ＭＳ ゴシック"/>
        <family val="3"/>
        <charset val="128"/>
      </rPr>
      <t xml:space="preserve">回
</t>
    </r>
    <r>
      <rPr>
        <sz val="11"/>
        <color theme="1"/>
        <rFont val="Arial"/>
        <family val="2"/>
      </rPr>
      <t>5</t>
    </r>
    <r>
      <rPr>
        <sz val="11"/>
        <color theme="1"/>
        <rFont val="ＭＳ ゴシック"/>
        <family val="3"/>
        <charset val="128"/>
      </rPr>
      <t>号級相当（</t>
    </r>
    <r>
      <rPr>
        <sz val="11"/>
        <color theme="1"/>
        <rFont val="Arial"/>
        <family val="2"/>
      </rPr>
      <t>7,000</t>
    </r>
    <r>
      <rPr>
        <sz val="11"/>
        <color theme="1"/>
        <rFont val="ＭＳ ゴシック"/>
        <family val="3"/>
        <charset val="128"/>
      </rPr>
      <t>円</t>
    </r>
    <r>
      <rPr>
        <sz val="11"/>
        <color theme="1"/>
        <rFont val="Arial"/>
        <family val="2"/>
      </rPr>
      <t>×7</t>
    </r>
    <r>
      <rPr>
        <sz val="11"/>
        <color theme="1"/>
        <rFont val="ＭＳ ゴシック"/>
        <family val="3"/>
        <charset val="128"/>
      </rPr>
      <t>日）</t>
    </r>
    <r>
      <rPr>
        <sz val="11"/>
        <color theme="1"/>
        <rFont val="Arial"/>
        <family val="2"/>
      </rPr>
      <t>×1</t>
    </r>
    <r>
      <rPr>
        <sz val="11"/>
        <color theme="1"/>
        <rFont val="ＭＳ ゴシック"/>
        <family val="3"/>
        <charset val="128"/>
      </rPr>
      <t>人</t>
    </r>
    <r>
      <rPr>
        <sz val="11"/>
        <color theme="1"/>
        <rFont val="Arial"/>
        <family val="2"/>
      </rPr>
      <t>×2</t>
    </r>
    <r>
      <rPr>
        <sz val="11"/>
        <color theme="1"/>
        <rFont val="ＭＳ ゴシック"/>
        <family val="3"/>
        <charset val="128"/>
      </rPr>
      <t>回</t>
    </r>
    <rPh sb="1" eb="2">
      <t>ゴウ</t>
    </rPh>
    <rPh sb="2" eb="3">
      <t>キュウ</t>
    </rPh>
    <rPh sb="3" eb="5">
      <t>ソウトウ</t>
    </rPh>
    <rPh sb="12" eb="13">
      <t>エン</t>
    </rPh>
    <rPh sb="15" eb="16">
      <t>ニチ</t>
    </rPh>
    <rPh sb="19" eb="20">
      <t>ニン</t>
    </rPh>
    <rPh sb="22" eb="23">
      <t>カイ</t>
    </rPh>
    <rPh sb="25" eb="26">
      <t>ゴウ</t>
    </rPh>
    <rPh sb="26" eb="27">
      <t>キュウ</t>
    </rPh>
    <rPh sb="27" eb="29">
      <t>ソウトウ</t>
    </rPh>
    <rPh sb="35" eb="36">
      <t>エン</t>
    </rPh>
    <rPh sb="38" eb="39">
      <t>ニチ</t>
    </rPh>
    <rPh sb="42" eb="43">
      <t>ニン</t>
    </rPh>
    <rPh sb="45" eb="46">
      <t>カイ</t>
    </rPh>
    <rPh sb="48" eb="49">
      <t>ゴウ</t>
    </rPh>
    <rPh sb="49" eb="50">
      <t>キュウ</t>
    </rPh>
    <rPh sb="50" eb="52">
      <t>ソウトウ</t>
    </rPh>
    <rPh sb="58" eb="59">
      <t>エン</t>
    </rPh>
    <rPh sb="61" eb="62">
      <t>ニチ</t>
    </rPh>
    <rPh sb="65" eb="66">
      <t>ニン</t>
    </rPh>
    <rPh sb="68" eb="69">
      <t>カイ</t>
    </rPh>
    <phoneticPr fontId="3"/>
  </si>
  <si>
    <r>
      <rPr>
        <sz val="11"/>
        <color theme="1"/>
        <rFont val="ＭＳ ゴシック"/>
        <family val="3"/>
        <charset val="128"/>
      </rPr>
      <t>＊換算レート</t>
    </r>
    <r>
      <rPr>
        <sz val="11"/>
        <color theme="1"/>
        <rFont val="Arial"/>
        <family val="2"/>
      </rPr>
      <t xml:space="preserve"> 1USD=</t>
    </r>
    <rPh sb="1" eb="3">
      <t>カンザン</t>
    </rPh>
    <phoneticPr fontId="3"/>
  </si>
  <si>
    <t>積算表② 旅費積算表</t>
    <rPh sb="0" eb="2">
      <t>セキサン</t>
    </rPh>
    <rPh sb="2" eb="3">
      <t>ヒョウ</t>
    </rPh>
    <phoneticPr fontId="3"/>
  </si>
  <si>
    <t>積算表② 旅費積算表</t>
    <rPh sb="0" eb="2">
      <t>セキサン</t>
    </rPh>
    <rPh sb="2" eb="3">
      <t>ヒョウ</t>
    </rPh>
    <rPh sb="5" eb="7">
      <t>リョヒ</t>
    </rPh>
    <rPh sb="7" eb="9">
      <t>セキサン</t>
    </rPh>
    <rPh sb="9" eb="10">
      <t>ヒョウ</t>
    </rPh>
    <phoneticPr fontId="29"/>
  </si>
  <si>
    <r>
      <rPr>
        <sz val="11"/>
        <color theme="1"/>
        <rFont val="ＭＳ ゴシック"/>
        <family val="3"/>
        <charset val="128"/>
      </rPr>
      <t>＊出張者は、</t>
    </r>
    <r>
      <rPr>
        <sz val="11"/>
        <color theme="1"/>
        <rFont val="Arial"/>
        <family val="2"/>
      </rPr>
      <t>(A)</t>
    </r>
    <r>
      <rPr>
        <sz val="11"/>
        <color theme="1"/>
        <rFont val="ＭＳ ゴシック"/>
        <family val="3"/>
        <charset val="128"/>
      </rPr>
      <t>、</t>
    </r>
    <r>
      <rPr>
        <sz val="11"/>
        <color theme="1"/>
        <rFont val="Arial"/>
        <family val="2"/>
      </rPr>
      <t>(B)</t>
    </r>
    <r>
      <rPr>
        <sz val="11"/>
        <color theme="1"/>
        <rFont val="ＭＳ ゴシック"/>
        <family val="3"/>
        <charset val="128"/>
      </rPr>
      <t>：計画、技術担当、（</t>
    </r>
    <r>
      <rPr>
        <sz val="11"/>
        <color theme="1"/>
        <rFont val="Arial"/>
        <family val="2"/>
      </rPr>
      <t>C</t>
    </r>
    <r>
      <rPr>
        <sz val="11"/>
        <color theme="1"/>
        <rFont val="ＭＳ ゴシック"/>
        <family val="3"/>
        <charset val="128"/>
      </rPr>
      <t>）：モニタリングシステム</t>
    </r>
    <r>
      <rPr>
        <sz val="11"/>
        <color theme="1"/>
        <rFont val="ＭＳ ゴシック"/>
        <family val="3"/>
        <charset val="128"/>
      </rPr>
      <t>担当の計</t>
    </r>
    <r>
      <rPr>
        <sz val="11"/>
        <color theme="1"/>
        <rFont val="Arial"/>
        <family val="2"/>
      </rPr>
      <t>3</t>
    </r>
    <r>
      <rPr>
        <sz val="11"/>
        <color theme="1"/>
        <rFont val="ＭＳ ゴシック"/>
        <family val="3"/>
        <charset val="128"/>
      </rPr>
      <t>名を想定。</t>
    </r>
    <rPh sb="1" eb="4">
      <t>シュッチョウシャ</t>
    </rPh>
    <rPh sb="14" eb="16">
      <t>ケイカク</t>
    </rPh>
    <rPh sb="17" eb="19">
      <t>ギジュツ</t>
    </rPh>
    <rPh sb="19" eb="21">
      <t>タントウ</t>
    </rPh>
    <rPh sb="36" eb="38">
      <t>タントウ</t>
    </rPh>
    <rPh sb="39" eb="40">
      <t>ケイ</t>
    </rPh>
    <rPh sb="41" eb="42">
      <t>メイ</t>
    </rPh>
    <rPh sb="43" eb="45">
      <t>ソウテイ</t>
    </rPh>
    <phoneticPr fontId="3"/>
  </si>
  <si>
    <r>
      <t>国名及び事業名：</t>
    </r>
    <r>
      <rPr>
        <u/>
        <sz val="11"/>
        <color rgb="FF0000FF"/>
        <rFont val="ＭＳ 明朝"/>
        <family val="1"/>
        <charset val="128"/>
      </rPr>
      <t>インドネシア／国際空港グリーン化事業</t>
    </r>
    <phoneticPr fontId="3"/>
  </si>
  <si>
    <t>公募提案書（応募様式４）</t>
    <phoneticPr fontId="3"/>
  </si>
  <si>
    <t>　　別紙２</t>
    <phoneticPr fontId="3"/>
  </si>
  <si>
    <t>二国間クレジット制度資金支援事業のうち設備補助事業に要する経費内訳</t>
    <rPh sb="0" eb="3">
      <t>ニコクカン</t>
    </rPh>
    <rPh sb="8" eb="10">
      <t>セイド</t>
    </rPh>
    <rPh sb="10" eb="12">
      <t>シキン</t>
    </rPh>
    <rPh sb="12" eb="14">
      <t>シエン</t>
    </rPh>
    <rPh sb="14" eb="16">
      <t>ジギョウ</t>
    </rPh>
    <rPh sb="19" eb="21">
      <t>セツビ</t>
    </rPh>
    <rPh sb="21" eb="23">
      <t>ホジョ</t>
    </rPh>
    <rPh sb="23" eb="25">
      <t>ジギョウ</t>
    </rPh>
    <rPh sb="26" eb="27">
      <t>ヨウ</t>
    </rPh>
    <rPh sb="29" eb="31">
      <t>ケイヒ</t>
    </rPh>
    <rPh sb="31" eb="33">
      <t>ウチワケ</t>
    </rPh>
    <phoneticPr fontId="3"/>
  </si>
  <si>
    <t>確認欄↓</t>
    <rPh sb="0" eb="2">
      <t>カクニン</t>
    </rPh>
    <rPh sb="2" eb="3">
      <t>ラン</t>
    </rPh>
    <phoneticPr fontId="3"/>
  </si>
  <si>
    <t>冷凍機・冷却塔</t>
    <rPh sb="0" eb="3">
      <t>レイトウキ</t>
    </rPh>
    <rPh sb="4" eb="7">
      <t>レイキャクトウ</t>
    </rPh>
    <phoneticPr fontId="3"/>
  </si>
  <si>
    <t>労務費</t>
    <rPh sb="0" eb="3">
      <t>ロウムヒ</t>
    </rPh>
    <phoneticPr fontId="3"/>
  </si>
  <si>
    <r>
      <rPr>
        <sz val="11"/>
        <rFont val="ＭＳ 明朝"/>
        <family val="1"/>
        <charset val="128"/>
      </rPr>
      <t>小　　計</t>
    </r>
    <r>
      <rPr>
        <sz val="12"/>
        <rFont val="ＭＳ 明朝"/>
        <family val="1"/>
        <charset val="128"/>
      </rPr>
      <t xml:space="preserve">
</t>
    </r>
    <r>
      <rPr>
        <sz val="9.5"/>
        <rFont val="ＭＳ 明朝"/>
        <family val="1"/>
        <charset val="128"/>
      </rPr>
      <t>（補助対象経費支出予定額）</t>
    </r>
    <rPh sb="0" eb="1">
      <t>ショウ</t>
    </rPh>
    <rPh sb="3" eb="4">
      <t>ケイ</t>
    </rPh>
    <rPh sb="12" eb="14">
      <t>シシュツ</t>
    </rPh>
    <rPh sb="14" eb="16">
      <t>ヨテイ</t>
    </rPh>
    <rPh sb="16" eb="17">
      <t>ガク</t>
    </rPh>
    <phoneticPr fontId="3"/>
  </si>
  <si>
    <t>年度別基準額</t>
    <rPh sb="0" eb="2">
      <t>ネンド</t>
    </rPh>
    <rPh sb="2" eb="3">
      <t>ベツ</t>
    </rPh>
    <rPh sb="3" eb="5">
      <t>キジュン</t>
    </rPh>
    <rPh sb="5" eb="6">
      <t>ガク</t>
    </rPh>
    <phoneticPr fontId="3"/>
  </si>
  <si>
    <t>　補助金交付申請額（補助金所要額）</t>
    <phoneticPr fontId="3"/>
  </si>
  <si>
    <t>4-1(見積書1)</t>
    <phoneticPr fontId="3"/>
  </si>
  <si>
    <t>4-4(見積書2)</t>
    <rPh sb="4" eb="7">
      <t>ミツモリショ</t>
    </rPh>
    <phoneticPr fontId="3"/>
  </si>
  <si>
    <t>測量及試験費</t>
    <phoneticPr fontId="3"/>
  </si>
  <si>
    <t>事務費</t>
    <phoneticPr fontId="3"/>
  </si>
  <si>
    <t>平成２９年１１月</t>
    <rPh sb="0" eb="2">
      <t>ヘイセイ</t>
    </rPh>
    <rPh sb="4" eb="5">
      <t>ネン</t>
    </rPh>
    <rPh sb="7" eb="8">
      <t>ガツ</t>
    </rPh>
    <phoneticPr fontId="3"/>
  </si>
  <si>
    <t>4-4(見積書2)</t>
    <phoneticPr fontId="3"/>
  </si>
  <si>
    <t>Ｈ31年度</t>
    <rPh sb="3" eb="5">
      <t>ネンド</t>
    </rPh>
    <phoneticPr fontId="3"/>
  </si>
  <si>
    <t>※労務費単価は平成２8年度実績による</t>
    <rPh sb="1" eb="4">
      <t>ロウムヒ</t>
    </rPh>
    <rPh sb="4" eb="6">
      <t>タンカ</t>
    </rPh>
    <rPh sb="7" eb="9">
      <t>ヘイセイ</t>
    </rPh>
    <rPh sb="13" eb="15">
      <t>ジッセキ</t>
    </rPh>
    <phoneticPr fontId="3"/>
  </si>
  <si>
    <t>H29</t>
    <phoneticPr fontId="3"/>
  </si>
  <si>
    <t>H30</t>
    <phoneticPr fontId="3"/>
  </si>
  <si>
    <t>H31</t>
    <phoneticPr fontId="3"/>
  </si>
  <si>
    <t>H32</t>
    <phoneticPr fontId="3"/>
  </si>
  <si>
    <t>4-2(積算表①)</t>
    <rPh sb="4" eb="6">
      <t>セキサン</t>
    </rPh>
    <rPh sb="6" eb="7">
      <t>ヒョウ</t>
    </rPh>
    <phoneticPr fontId="3"/>
  </si>
  <si>
    <t>4-3(積算表②)</t>
    <rPh sb="4" eb="6">
      <t>セキサン</t>
    </rPh>
    <rPh sb="6" eb="7">
      <t>ヒョウ</t>
    </rPh>
    <phoneticPr fontId="3"/>
  </si>
  <si>
    <t>4-5(積算表③)</t>
    <rPh sb="4" eb="6">
      <t>セキサン</t>
    </rPh>
    <rPh sb="6" eb="7">
      <t>ヒョウ</t>
    </rPh>
    <phoneticPr fontId="3"/>
  </si>
  <si>
    <t>労務費単価算出表</t>
    <rPh sb="0" eb="3">
      <t>ロウムヒ</t>
    </rPh>
    <rPh sb="3" eb="5">
      <t>タンカ</t>
    </rPh>
    <rPh sb="5" eb="7">
      <t>サンシュツ</t>
    </rPh>
    <rPh sb="7" eb="8">
      <t>オモテ</t>
    </rPh>
    <phoneticPr fontId="3"/>
  </si>
  <si>
    <t>平成２８年４月分</t>
    <rPh sb="0" eb="2">
      <t>ヘイセイ</t>
    </rPh>
    <rPh sb="4" eb="5">
      <t>ネン</t>
    </rPh>
    <rPh sb="6" eb="7">
      <t>ガツ</t>
    </rPh>
    <rPh sb="7" eb="8">
      <t>ブン</t>
    </rPh>
    <phoneticPr fontId="3"/>
  </si>
  <si>
    <t>平成２８年５月分</t>
    <rPh sb="0" eb="2">
      <t>ヘイセイ</t>
    </rPh>
    <rPh sb="4" eb="5">
      <t>ネン</t>
    </rPh>
    <rPh sb="6" eb="7">
      <t>ガツ</t>
    </rPh>
    <rPh sb="7" eb="8">
      <t>ブン</t>
    </rPh>
    <phoneticPr fontId="3"/>
  </si>
  <si>
    <t>平成２８年６月分</t>
    <rPh sb="0" eb="2">
      <t>ヘイセイ</t>
    </rPh>
    <rPh sb="4" eb="5">
      <t>ネン</t>
    </rPh>
    <rPh sb="6" eb="7">
      <t>ガツ</t>
    </rPh>
    <rPh sb="7" eb="8">
      <t>ブン</t>
    </rPh>
    <phoneticPr fontId="3"/>
  </si>
  <si>
    <t>平成２８年７月分</t>
    <rPh sb="0" eb="2">
      <t>ヘイセイ</t>
    </rPh>
    <rPh sb="4" eb="5">
      <t>ネン</t>
    </rPh>
    <rPh sb="6" eb="7">
      <t>ガツ</t>
    </rPh>
    <rPh sb="7" eb="8">
      <t>ブン</t>
    </rPh>
    <phoneticPr fontId="3"/>
  </si>
  <si>
    <t>平成２８年８月分</t>
    <rPh sb="0" eb="2">
      <t>ヘイセイ</t>
    </rPh>
    <rPh sb="4" eb="5">
      <t>ネン</t>
    </rPh>
    <rPh sb="6" eb="7">
      <t>ガツ</t>
    </rPh>
    <rPh sb="7" eb="8">
      <t>ブン</t>
    </rPh>
    <phoneticPr fontId="3"/>
  </si>
  <si>
    <t>平成２８年９月分</t>
    <rPh sb="0" eb="2">
      <t>ヘイセイ</t>
    </rPh>
    <rPh sb="4" eb="5">
      <t>ネン</t>
    </rPh>
    <rPh sb="6" eb="7">
      <t>ガツ</t>
    </rPh>
    <rPh sb="7" eb="8">
      <t>ブン</t>
    </rPh>
    <phoneticPr fontId="3"/>
  </si>
  <si>
    <t>平成２８年１０月分</t>
    <rPh sb="0" eb="2">
      <t>ヘイセイ</t>
    </rPh>
    <rPh sb="4" eb="5">
      <t>ネン</t>
    </rPh>
    <rPh sb="7" eb="8">
      <t>ガツ</t>
    </rPh>
    <rPh sb="8" eb="9">
      <t>ブン</t>
    </rPh>
    <phoneticPr fontId="3"/>
  </si>
  <si>
    <t>平成２８年１１月分</t>
    <rPh sb="0" eb="2">
      <t>ヘイセイ</t>
    </rPh>
    <rPh sb="4" eb="5">
      <t>ネン</t>
    </rPh>
    <rPh sb="7" eb="8">
      <t>ガツ</t>
    </rPh>
    <rPh sb="8" eb="9">
      <t>ブン</t>
    </rPh>
    <phoneticPr fontId="3"/>
  </si>
  <si>
    <t>平成２８年１２月分</t>
    <rPh sb="0" eb="2">
      <t>ヘイセイ</t>
    </rPh>
    <rPh sb="4" eb="5">
      <t>ネン</t>
    </rPh>
    <rPh sb="7" eb="8">
      <t>ガツ</t>
    </rPh>
    <rPh sb="8" eb="9">
      <t>ブン</t>
    </rPh>
    <phoneticPr fontId="3"/>
  </si>
  <si>
    <t>平成２９年１月分</t>
    <rPh sb="0" eb="2">
      <t>ヘイセイ</t>
    </rPh>
    <rPh sb="4" eb="5">
      <t>ネン</t>
    </rPh>
    <rPh sb="6" eb="7">
      <t>ガツ</t>
    </rPh>
    <rPh sb="7" eb="8">
      <t>ブン</t>
    </rPh>
    <phoneticPr fontId="3"/>
  </si>
  <si>
    <t>平成２９年２月分</t>
    <rPh sb="0" eb="2">
      <t>ヘイセイ</t>
    </rPh>
    <rPh sb="4" eb="5">
      <t>ネン</t>
    </rPh>
    <rPh sb="6" eb="7">
      <t>ガツ</t>
    </rPh>
    <rPh sb="7" eb="8">
      <t>ブン</t>
    </rPh>
    <phoneticPr fontId="3"/>
  </si>
  <si>
    <t>平成２９年３月分</t>
    <rPh sb="0" eb="2">
      <t>ヘイセイ</t>
    </rPh>
    <rPh sb="4" eb="5">
      <t>ネン</t>
    </rPh>
    <rPh sb="6" eb="7">
      <t>ガツ</t>
    </rPh>
    <rPh sb="7" eb="8">
      <t>ブン</t>
    </rPh>
    <phoneticPr fontId="3"/>
  </si>
  <si>
    <t>賞与（６月）</t>
    <rPh sb="4" eb="5">
      <t>ガツ</t>
    </rPh>
    <phoneticPr fontId="3"/>
  </si>
  <si>
    <t>賞与（１２月）</t>
    <rPh sb="5" eb="6">
      <t>ガツ</t>
    </rPh>
    <phoneticPr fontId="3"/>
  </si>
  <si>
    <t>金額</t>
    <rPh sb="0" eb="2">
      <t>キンガク</t>
    </rPh>
    <phoneticPr fontId="3"/>
  </si>
  <si>
    <t>等級</t>
    <rPh sb="0" eb="2">
      <t>トウキュウ</t>
    </rPh>
    <phoneticPr fontId="3"/>
  </si>
  <si>
    <t>原価管理表</t>
    <rPh sb="0" eb="2">
      <t>ゲンカ</t>
    </rPh>
    <rPh sb="2" eb="4">
      <t>カンリ</t>
    </rPh>
    <rPh sb="4" eb="5">
      <t>オモテ</t>
    </rPh>
    <phoneticPr fontId="3"/>
  </si>
  <si>
    <t>機名</t>
    <phoneticPr fontId="3"/>
  </si>
  <si>
    <t>仕様</t>
    <rPh sb="0" eb="2">
      <t>シヨウ</t>
    </rPh>
    <phoneticPr fontId="3"/>
  </si>
  <si>
    <t>使用先</t>
    <rPh sb="0" eb="2">
      <t>シヨウ</t>
    </rPh>
    <rPh sb="2" eb="3">
      <t>サキ</t>
    </rPh>
    <phoneticPr fontId="3"/>
  </si>
  <si>
    <t>台数</t>
    <rPh sb="0" eb="2">
      <t>ダイスウ</t>
    </rPh>
    <phoneticPr fontId="3"/>
  </si>
  <si>
    <t>担当者</t>
    <rPh sb="0" eb="3">
      <t>タントウシャ</t>
    </rPh>
    <phoneticPr fontId="3"/>
  </si>
  <si>
    <t>受注年月</t>
    <rPh sb="0" eb="2">
      <t>ジュチュウ</t>
    </rPh>
    <rPh sb="2" eb="4">
      <t>ネンゲツ</t>
    </rPh>
    <phoneticPr fontId="3"/>
  </si>
  <si>
    <t>契約年月</t>
    <rPh sb="0" eb="2">
      <t>ケイヤク</t>
    </rPh>
    <rPh sb="2" eb="4">
      <t>ネンゲツ</t>
    </rPh>
    <phoneticPr fontId="3"/>
  </si>
  <si>
    <t>現着日</t>
    <rPh sb="0" eb="1">
      <t>ゲン</t>
    </rPh>
    <rPh sb="1" eb="2">
      <t>チャク</t>
    </rPh>
    <rPh sb="2" eb="3">
      <t>ヒ</t>
    </rPh>
    <phoneticPr fontId="3"/>
  </si>
  <si>
    <t>ＣＰ（＝ＯＭ）</t>
    <phoneticPr fontId="3"/>
  </si>
  <si>
    <r>
      <rPr>
        <sz val="11"/>
        <color theme="0"/>
        <rFont val="ＭＳ Ｐゴシック"/>
        <family val="3"/>
        <charset val="128"/>
      </rPr>
      <t>品名</t>
    </r>
    <rPh sb="0" eb="2">
      <t>ヒンメイ</t>
    </rPh>
    <phoneticPr fontId="3"/>
  </si>
  <si>
    <r>
      <rPr>
        <sz val="11"/>
        <color theme="0"/>
        <rFont val="ＭＳ Ｐゴシック"/>
        <family val="3"/>
        <charset val="128"/>
      </rPr>
      <t>部品番号</t>
    </r>
    <rPh sb="0" eb="2">
      <t>ブヒン</t>
    </rPh>
    <rPh sb="2" eb="4">
      <t>バンゴウ</t>
    </rPh>
    <phoneticPr fontId="3"/>
  </si>
  <si>
    <r>
      <rPr>
        <sz val="11"/>
        <color theme="0"/>
        <rFont val="ＭＳ Ｐゴシック"/>
        <family val="3"/>
        <charset val="128"/>
      </rPr>
      <t>交付申請時原価</t>
    </r>
    <rPh sb="0" eb="2">
      <t>コウフ</t>
    </rPh>
    <rPh sb="2" eb="4">
      <t>シンセイ</t>
    </rPh>
    <rPh sb="4" eb="5">
      <t>ジ</t>
    </rPh>
    <rPh sb="5" eb="7">
      <t>ゲンカ</t>
    </rPh>
    <phoneticPr fontId="3"/>
  </si>
  <si>
    <r>
      <rPr>
        <sz val="11"/>
        <color theme="0"/>
        <rFont val="ＭＳ Ｐゴシック"/>
        <family val="3"/>
        <charset val="128"/>
      </rPr>
      <t>完了報告時原価</t>
    </r>
    <rPh sb="0" eb="2">
      <t>カンリョウ</t>
    </rPh>
    <rPh sb="2" eb="4">
      <t>ホウコク</t>
    </rPh>
    <rPh sb="4" eb="5">
      <t>ジ</t>
    </rPh>
    <rPh sb="5" eb="7">
      <t>ゲンカ</t>
    </rPh>
    <phoneticPr fontId="3"/>
  </si>
  <si>
    <r>
      <rPr>
        <sz val="11"/>
        <color theme="0"/>
        <rFont val="ＭＳ Ｐゴシック"/>
        <family val="3"/>
        <charset val="128"/>
      </rPr>
      <t>備考</t>
    </r>
    <rPh sb="0" eb="2">
      <t>ビコウ</t>
    </rPh>
    <phoneticPr fontId="3"/>
  </si>
  <si>
    <r>
      <rPr>
        <sz val="11"/>
        <color theme="0"/>
        <rFont val="ＭＳ Ｐゴシック"/>
        <family val="3"/>
        <charset val="128"/>
      </rPr>
      <t>単価</t>
    </r>
    <rPh sb="0" eb="2">
      <t>タンカ</t>
    </rPh>
    <phoneticPr fontId="3"/>
  </si>
  <si>
    <r>
      <rPr>
        <sz val="11"/>
        <color theme="0"/>
        <rFont val="ＭＳ Ｐゴシック"/>
        <family val="3"/>
        <charset val="128"/>
      </rPr>
      <t>所要量</t>
    </r>
    <rPh sb="0" eb="2">
      <t>ショヨウ</t>
    </rPh>
    <rPh sb="2" eb="3">
      <t>リョウ</t>
    </rPh>
    <phoneticPr fontId="3"/>
  </si>
  <si>
    <r>
      <rPr>
        <sz val="11"/>
        <color theme="0"/>
        <rFont val="ＭＳ Ｐゴシック"/>
        <family val="3"/>
        <charset val="128"/>
      </rPr>
      <t>予算</t>
    </r>
    <rPh sb="0" eb="2">
      <t>ヨサン</t>
    </rPh>
    <phoneticPr fontId="3"/>
  </si>
  <si>
    <r>
      <rPr>
        <sz val="11"/>
        <color theme="0"/>
        <rFont val="ＭＳ Ｐゴシック"/>
        <family val="3"/>
        <charset val="128"/>
      </rPr>
      <t>実積</t>
    </r>
    <rPh sb="0" eb="2">
      <t>サネヅミ</t>
    </rPh>
    <phoneticPr fontId="3"/>
  </si>
  <si>
    <t>①材料費</t>
    <rPh sb="1" eb="4">
      <t>ザイリョウヒ</t>
    </rPh>
    <phoneticPr fontId="3"/>
  </si>
  <si>
    <r>
      <rPr>
        <b/>
        <sz val="11"/>
        <rFont val="ＭＳ Ｐゴシック"/>
        <family val="3"/>
        <charset val="128"/>
      </rPr>
      <t>小計</t>
    </r>
    <rPh sb="0" eb="2">
      <t>ショウケイ</t>
    </rPh>
    <phoneticPr fontId="3"/>
  </si>
  <si>
    <t>②完成品</t>
    <rPh sb="1" eb="4">
      <t>カンセイヒン</t>
    </rPh>
    <phoneticPr fontId="46"/>
  </si>
  <si>
    <t>③工割</t>
    <rPh sb="1" eb="2">
      <t>コウ</t>
    </rPh>
    <rPh sb="2" eb="3">
      <t>ワリ</t>
    </rPh>
    <phoneticPr fontId="3"/>
  </si>
  <si>
    <r>
      <rPr>
        <sz val="11"/>
        <rFont val="ＭＳ Ｐゴシック"/>
        <family val="3"/>
        <charset val="128"/>
      </rPr>
      <t>設計</t>
    </r>
    <phoneticPr fontId="3"/>
  </si>
  <si>
    <r>
      <rPr>
        <sz val="11"/>
        <rFont val="ＭＳ Ｐゴシック"/>
        <family val="3"/>
        <charset val="128"/>
      </rPr>
      <t>組立</t>
    </r>
    <phoneticPr fontId="3"/>
  </si>
  <si>
    <r>
      <rPr>
        <sz val="11"/>
        <rFont val="ＭＳ Ｐゴシック"/>
        <family val="3"/>
        <charset val="128"/>
      </rPr>
      <t>試験</t>
    </r>
    <phoneticPr fontId="3"/>
  </si>
  <si>
    <t>④間接費</t>
    <rPh sb="1" eb="3">
      <t>カンセツ</t>
    </rPh>
    <rPh sb="3" eb="4">
      <t>ヒ</t>
    </rPh>
    <phoneticPr fontId="3"/>
  </si>
  <si>
    <t>⑤輸送</t>
    <rPh sb="1" eb="3">
      <t>ユソウ</t>
    </rPh>
    <phoneticPr fontId="3"/>
  </si>
  <si>
    <r>
      <rPr>
        <b/>
        <sz val="11"/>
        <rFont val="ＭＳ Ｐゴシック"/>
        <family val="3"/>
        <charset val="128"/>
      </rPr>
      <t>製造原価</t>
    </r>
    <phoneticPr fontId="3"/>
  </si>
  <si>
    <r>
      <rPr>
        <sz val="11"/>
        <rFont val="ＭＳ Ｐゴシック"/>
        <family val="3"/>
        <charset val="128"/>
      </rPr>
      <t>うち変動費</t>
    </r>
    <phoneticPr fontId="3"/>
  </si>
  <si>
    <t>原価の関係</t>
    <rPh sb="0" eb="2">
      <t>ゲンカ</t>
    </rPh>
    <rPh sb="3" eb="5">
      <t>カンケイ</t>
    </rPh>
    <phoneticPr fontId="3"/>
  </si>
  <si>
    <t>営業利益</t>
    <rPh sb="0" eb="2">
      <t>エイギョウ</t>
    </rPh>
    <rPh sb="2" eb="4">
      <t>リエキ</t>
    </rPh>
    <phoneticPr fontId="3"/>
  </si>
  <si>
    <t>製品販売価格</t>
    <rPh sb="0" eb="2">
      <t>セイヒン</t>
    </rPh>
    <rPh sb="2" eb="4">
      <t>ハンバイ</t>
    </rPh>
    <rPh sb="4" eb="6">
      <t>カカク</t>
    </rPh>
    <phoneticPr fontId="3"/>
  </si>
  <si>
    <t>販売費</t>
    <rPh sb="0" eb="3">
      <t>ハンバイヒ</t>
    </rPh>
    <phoneticPr fontId="3"/>
  </si>
  <si>
    <t>総原価</t>
    <rPh sb="0" eb="1">
      <t>ソウ</t>
    </rPh>
    <rPh sb="1" eb="3">
      <t>ゲンカ</t>
    </rPh>
    <phoneticPr fontId="3"/>
  </si>
  <si>
    <t>一般管理費</t>
    <rPh sb="0" eb="2">
      <t>イッパン</t>
    </rPh>
    <rPh sb="2" eb="5">
      <t>カンリヒ</t>
    </rPh>
    <phoneticPr fontId="3"/>
  </si>
  <si>
    <t>間接材料費</t>
    <rPh sb="0" eb="2">
      <t>カンセツ</t>
    </rPh>
    <rPh sb="2" eb="5">
      <t>ザイリョウヒ</t>
    </rPh>
    <phoneticPr fontId="3"/>
  </si>
  <si>
    <t>製造原価</t>
    <rPh sb="0" eb="2">
      <t>セイゾウ</t>
    </rPh>
    <rPh sb="2" eb="4">
      <t>ゲンカ</t>
    </rPh>
    <phoneticPr fontId="3"/>
  </si>
  <si>
    <t>間接労務費</t>
    <rPh sb="0" eb="2">
      <t>カンセツ</t>
    </rPh>
    <rPh sb="2" eb="5">
      <t>ロウムヒ</t>
    </rPh>
    <phoneticPr fontId="3"/>
  </si>
  <si>
    <t>間接経費</t>
    <rPh sb="0" eb="2">
      <t>カンセツ</t>
    </rPh>
    <rPh sb="2" eb="4">
      <t>ケイヒ</t>
    </rPh>
    <phoneticPr fontId="3"/>
  </si>
  <si>
    <t xml:space="preserve">直接材料費 </t>
    <phoneticPr fontId="3"/>
  </si>
  <si>
    <t>製造直接費</t>
    <rPh sb="0" eb="2">
      <t>セイゾウ</t>
    </rPh>
    <rPh sb="2" eb="4">
      <t>チョクセツ</t>
    </rPh>
    <rPh sb="4" eb="5">
      <t>ヒ</t>
    </rPh>
    <phoneticPr fontId="3"/>
  </si>
  <si>
    <t>直接労務費</t>
    <phoneticPr fontId="3"/>
  </si>
  <si>
    <t xml:space="preserve">直接経費 </t>
    <phoneticPr fontId="3"/>
  </si>
  <si>
    <t>補助対象範囲</t>
    <rPh sb="0" eb="2">
      <t>ホジョ</t>
    </rPh>
    <rPh sb="2" eb="4">
      <t>タイショウ</t>
    </rPh>
    <rPh sb="4" eb="6">
      <t>ハンイ</t>
    </rPh>
    <phoneticPr fontId="3"/>
  </si>
  <si>
    <t>(1)総事業費と(4)補助対象経費支出予定額の差額：既存設備の撤去費、補強工事</t>
    <phoneticPr fontId="3"/>
  </si>
  <si>
    <t>総事業費と補助対象経費支出予定額の差額がある場合は、その概要を備考欄あるいは別紙にて説明する。</t>
    <phoneticPr fontId="3"/>
  </si>
  <si>
    <t>(2)寄付金その他の</t>
    <phoneticPr fontId="3"/>
  </si>
  <si>
    <t>(4)補助対象経費</t>
    <phoneticPr fontId="3"/>
  </si>
  <si>
    <t>(8)補助金所要額</t>
    <phoneticPr fontId="3"/>
  </si>
  <si>
    <t>積算表①労務費積算表</t>
    <rPh sb="0" eb="2">
      <t>セキサン</t>
    </rPh>
    <rPh sb="2" eb="3">
      <t>ヒョウ</t>
    </rPh>
    <rPh sb="4" eb="6">
      <t>ロウム</t>
    </rPh>
    <phoneticPr fontId="3"/>
  </si>
  <si>
    <t>①健康保険</t>
    <rPh sb="1" eb="3">
      <t>ケンコウ</t>
    </rPh>
    <rPh sb="3" eb="5">
      <t>ホケン</t>
    </rPh>
    <phoneticPr fontId="3"/>
  </si>
  <si>
    <t>本人負担</t>
    <rPh sb="0" eb="2">
      <t>ホンニン</t>
    </rPh>
    <rPh sb="2" eb="4">
      <t>フタン</t>
    </rPh>
    <phoneticPr fontId="3"/>
  </si>
  <si>
    <t>H28.9月まで</t>
    <rPh sb="5" eb="6">
      <t>ガツ</t>
    </rPh>
    <phoneticPr fontId="3"/>
  </si>
  <si>
    <t>H28.10月から</t>
    <rPh sb="6" eb="7">
      <t>ガツ</t>
    </rPh>
    <phoneticPr fontId="3"/>
  </si>
  <si>
    <t>⑤雇用保険</t>
    <rPh sb="1" eb="3">
      <t>コヨウ</t>
    </rPh>
    <rPh sb="3" eb="5">
      <t>ホケン</t>
    </rPh>
    <phoneticPr fontId="3"/>
  </si>
  <si>
    <t>⑥労災保険</t>
    <rPh sb="1" eb="3">
      <t>ロウサイ</t>
    </rPh>
    <rPh sb="3" eb="5">
      <t>ホケン</t>
    </rPh>
    <phoneticPr fontId="3"/>
  </si>
  <si>
    <t>②介護保険</t>
  </si>
  <si>
    <t>②介護保険</t>
    <rPh sb="1" eb="3">
      <t>カイゴ</t>
    </rPh>
    <rPh sb="3" eb="5">
      <t>ホケン</t>
    </rPh>
    <phoneticPr fontId="3"/>
  </si>
  <si>
    <t>③厚生年金</t>
    <rPh sb="1" eb="3">
      <t>コウセイ</t>
    </rPh>
    <rPh sb="3" eb="5">
      <t>ネンキン</t>
    </rPh>
    <phoneticPr fontId="3"/>
  </si>
  <si>
    <t>④子ども・子育て拠出金</t>
    <rPh sb="1" eb="2">
      <t>コ</t>
    </rPh>
    <rPh sb="5" eb="7">
      <t>コソダ</t>
    </rPh>
    <rPh sb="8" eb="11">
      <t>キョシュツキン</t>
    </rPh>
    <phoneticPr fontId="3"/>
  </si>
  <si>
    <t>料率</t>
    <rPh sb="0" eb="2">
      <t>リョウリツ</t>
    </rPh>
    <phoneticPr fontId="3"/>
  </si>
  <si>
    <t>①健康険料</t>
    <phoneticPr fontId="3"/>
  </si>
  <si>
    <t>④子ども・子育て拠出金</t>
    <phoneticPr fontId="3"/>
  </si>
  <si>
    <t>⑤雇用保険</t>
    <phoneticPr fontId="3"/>
  </si>
  <si>
    <t>⑥労災保険</t>
    <phoneticPr fontId="3"/>
  </si>
  <si>
    <t>③厚生年金保険</t>
    <phoneticPr fontId="3"/>
  </si>
  <si>
    <t>賃金総額</t>
    <rPh sb="0" eb="2">
      <t>チンギン</t>
    </rPh>
    <rPh sb="2" eb="4">
      <t>ソウガク</t>
    </rPh>
    <phoneticPr fontId="3"/>
  </si>
  <si>
    <t>－</t>
    <phoneticPr fontId="3"/>
  </si>
  <si>
    <t>7/1000</t>
    <phoneticPr fontId="3"/>
  </si>
  <si>
    <t>x.xx/1000</t>
  </si>
  <si>
    <t>x.xx/1000</t>
    <phoneticPr fontId="3"/>
  </si>
  <si>
    <t>4/1000</t>
    <phoneticPr fontId="3"/>
  </si>
  <si>
    <t>2.0/1000</t>
    <phoneticPr fontId="3"/>
  </si>
  <si>
    <t>xx.xx/1000</t>
    <phoneticPr fontId="3"/>
  </si>
  <si>
    <t>XX%</t>
    <phoneticPr fontId="3"/>
  </si>
  <si>
    <t>事業主負担</t>
    <rPh sb="0" eb="3">
      <t>ジギョウヌシ</t>
    </rPh>
    <rPh sb="3" eb="4">
      <t>フ</t>
    </rPh>
    <rPh sb="4" eb="5">
      <t>タン</t>
    </rPh>
    <phoneticPr fontId="3"/>
  </si>
  <si>
    <t>事業主負担率</t>
    <rPh sb="0" eb="3">
      <t>ジギョウヌシ</t>
    </rPh>
    <rPh sb="3" eb="5">
      <t>フタン</t>
    </rPh>
    <rPh sb="5" eb="6">
      <t>リツ</t>
    </rPh>
    <phoneticPr fontId="3"/>
  </si>
  <si>
    <t>公募提案書（応募様式４）</t>
    <phoneticPr fontId="3"/>
  </si>
  <si>
    <r>
      <rPr>
        <sz val="12"/>
        <rFont val="ＭＳ ゴシック"/>
        <family val="3"/>
        <charset val="128"/>
      </rPr>
      <t>平成</t>
    </r>
    <r>
      <rPr>
        <sz val="12"/>
        <rFont val="Arial"/>
        <family val="2"/>
      </rPr>
      <t>29</t>
    </r>
    <r>
      <rPr>
        <sz val="12"/>
        <rFont val="ＭＳ ゴシック"/>
        <family val="3"/>
        <charset val="128"/>
      </rPr>
      <t>年度</t>
    </r>
    <rPh sb="0" eb="2">
      <t>ヘイセイ</t>
    </rPh>
    <rPh sb="4" eb="5">
      <t>ネン</t>
    </rPh>
    <rPh sb="5" eb="6">
      <t>ド</t>
    </rPh>
    <phoneticPr fontId="3"/>
  </si>
  <si>
    <t>Ｈ31年度　</t>
    <rPh sb="3" eb="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</si>
</sst>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6" formatCode="&quot;¥&quot;#,##0;[Red]&quot;¥&quot;\-#,##0"/>
    <numFmt numFmtId="176" formatCode="#,##0_ "/>
    <numFmt numFmtId="177" formatCode="&quot;US$&quot;#,##0.00;[Red]\-&quot;US$&quot;#,##0.00"/>
    <numFmt numFmtId="178" formatCode="yyyy&quot;年&quot;m&quot;月&quot;;@"/>
    <numFmt numFmtId="179" formatCode="0_);[Red]\(0\)"/>
    <numFmt numFmtId="180" formatCode="#,##0_);[Red]\(#,##0\)"/>
    <numFmt numFmtId="181" formatCode="yyyy&quot;年&quot;m&quot;月&quot;d&quot;日&quot;;@"/>
    <numFmt numFmtId="182" formatCode="&quot;¥&quot;#,##0_);[Red]\(&quot;¥&quot;#,##0\)"/>
    <numFmt numFmtId="183" formatCode="0.00&quot; 円&quot;"/>
  </numFmts>
  <fonts count="6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Ｐゴシック"/>
      <family val="3"/>
      <charset val="128"/>
    </font>
    <font>
      <sz val="11"/>
      <name val="ＭＳ Ｐゴシック"/>
      <family val="3"/>
      <charset val="128"/>
    </font>
    <font>
      <sz val="12"/>
      <name val="ＭＳ 明朝"/>
      <family val="1"/>
      <charset val="128"/>
    </font>
    <font>
      <sz val="11"/>
      <name val="ＭＳ 明朝"/>
      <family val="1"/>
      <charset val="128"/>
    </font>
    <font>
      <sz val="11"/>
      <color theme="1"/>
      <name val="ＭＳ 明朝"/>
      <family val="1"/>
      <charset val="128"/>
    </font>
    <font>
      <sz val="10"/>
      <name val="ＭＳ 明朝"/>
      <family val="1"/>
      <charset val="128"/>
    </font>
    <font>
      <sz val="12"/>
      <color rgb="FFFF0000"/>
      <name val="ＭＳ 明朝"/>
      <family val="1"/>
      <charset val="128"/>
    </font>
    <font>
      <sz val="11"/>
      <color rgb="FFFF0000"/>
      <name val="ＭＳ 明朝"/>
      <family val="1"/>
      <charset val="128"/>
    </font>
    <font>
      <b/>
      <sz val="11"/>
      <color rgb="FF3333CC"/>
      <name val="ＭＳ 明朝"/>
      <family val="1"/>
      <charset val="128"/>
    </font>
    <font>
      <strike/>
      <sz val="12"/>
      <name val="Yu Gothic UI"/>
      <family val="3"/>
      <charset val="128"/>
    </font>
    <font>
      <b/>
      <sz val="14"/>
      <name val="ＭＳ Ｐゴシック"/>
      <family val="3"/>
      <charset val="128"/>
    </font>
    <font>
      <b/>
      <sz val="11"/>
      <name val="ＭＳ Ｐゴシック"/>
      <family val="3"/>
      <charset val="128"/>
    </font>
    <font>
      <b/>
      <u/>
      <sz val="20"/>
      <name val="ＭＳ Ｐゴシック"/>
      <family val="3"/>
      <charset val="128"/>
    </font>
    <font>
      <b/>
      <u/>
      <sz val="20"/>
      <name val="Arial"/>
      <family val="2"/>
    </font>
    <font>
      <b/>
      <sz val="20"/>
      <name val="Arial"/>
      <family val="2"/>
    </font>
    <font>
      <sz val="12"/>
      <name val="ＭＳ Ｐゴシック"/>
      <family val="3"/>
      <charset val="128"/>
    </font>
    <font>
      <sz val="12"/>
      <name val="Arial"/>
      <family val="2"/>
    </font>
    <font>
      <u/>
      <sz val="11"/>
      <name val="Arial"/>
      <family val="2"/>
    </font>
    <font>
      <sz val="14"/>
      <name val="ＭＳ Ｐゴシック"/>
      <family val="3"/>
      <charset val="128"/>
    </font>
    <font>
      <sz val="9"/>
      <name val="Arial"/>
      <family val="2"/>
    </font>
    <font>
      <sz val="14"/>
      <color theme="1"/>
      <name val="ＭＳ ゴシック"/>
      <family val="3"/>
      <charset val="128"/>
    </font>
    <font>
      <sz val="12"/>
      <color theme="1"/>
      <name val="ＭＳ ゴシック"/>
      <family val="3"/>
      <charset val="128"/>
    </font>
    <font>
      <sz val="11"/>
      <color theme="1"/>
      <name val="ＭＳ ゴシック"/>
      <family val="3"/>
      <charset val="128"/>
    </font>
    <font>
      <sz val="11"/>
      <name val="ＭＳ ゴシック"/>
      <family val="3"/>
      <charset val="128"/>
    </font>
    <font>
      <b/>
      <sz val="18"/>
      <color theme="1"/>
      <name val="ＭＳ ゴシック"/>
      <family val="3"/>
      <charset val="128"/>
    </font>
    <font>
      <sz val="6"/>
      <name val="ＭＳ Ｐゴシック"/>
      <family val="2"/>
      <charset val="128"/>
      <scheme val="minor"/>
    </font>
    <font>
      <sz val="12"/>
      <name val="ＭＳ ゴシック"/>
      <family val="3"/>
      <charset val="128"/>
    </font>
    <font>
      <b/>
      <sz val="18"/>
      <color theme="1"/>
      <name val="Arial"/>
      <family val="2"/>
    </font>
    <font>
      <sz val="11"/>
      <color theme="1"/>
      <name val="Arial"/>
      <family val="2"/>
    </font>
    <font>
      <sz val="11"/>
      <name val="Arial"/>
      <family val="2"/>
    </font>
    <font>
      <sz val="12"/>
      <color theme="1"/>
      <name val="Arial"/>
      <family val="2"/>
    </font>
    <font>
      <sz val="14"/>
      <color theme="1"/>
      <name val="Arial"/>
      <family val="2"/>
    </font>
    <font>
      <sz val="14"/>
      <name val="Arial"/>
      <family val="2"/>
    </font>
    <font>
      <sz val="12"/>
      <color indexed="81"/>
      <name val="ＭＳ Ｐゴシック"/>
      <family val="3"/>
      <charset val="128"/>
    </font>
    <font>
      <sz val="10"/>
      <name val="ＭＳ Ｐゴシック"/>
      <family val="3"/>
      <charset val="128"/>
    </font>
    <font>
      <u/>
      <sz val="11"/>
      <name val="ＭＳ 明朝"/>
      <family val="1"/>
      <charset val="128"/>
    </font>
    <font>
      <u/>
      <sz val="11"/>
      <color rgb="FF0000FF"/>
      <name val="ＭＳ 明朝"/>
      <family val="1"/>
      <charset val="128"/>
    </font>
    <font>
      <sz val="9.5"/>
      <name val="ＭＳ 明朝"/>
      <family val="1"/>
      <charset val="128"/>
    </font>
    <font>
      <b/>
      <sz val="18"/>
      <name val="ＭＳ Ｐゴシック"/>
      <family val="3"/>
      <charset val="128"/>
    </font>
    <font>
      <sz val="11"/>
      <color theme="0"/>
      <name val="Arial"/>
      <family val="2"/>
    </font>
    <font>
      <sz val="11"/>
      <color theme="0"/>
      <name val="ＭＳ Ｐゴシック"/>
      <family val="3"/>
      <charset val="128"/>
    </font>
    <font>
      <b/>
      <sz val="11"/>
      <name val="Arial"/>
      <family val="2"/>
    </font>
    <font>
      <sz val="7"/>
      <name val="ＭＳ 明朝"/>
      <family val="1"/>
      <charset val="128"/>
    </font>
    <font>
      <b/>
      <sz val="12"/>
      <name val="Arial"/>
      <family val="2"/>
    </font>
    <font>
      <b/>
      <u/>
      <sz val="11"/>
      <name val="ＭＳ Ｐゴシック"/>
      <family val="3"/>
      <charset val="128"/>
    </font>
    <font>
      <sz val="12"/>
      <color rgb="FF3333FF"/>
      <name val="ＭＳ 明朝"/>
      <family val="1"/>
      <charset val="128"/>
    </font>
    <font>
      <sz val="11"/>
      <color rgb="FF3333FF"/>
      <name val="ＭＳ 明朝"/>
      <family val="1"/>
      <charset val="128"/>
    </font>
    <font>
      <sz val="10"/>
      <color rgb="FF3333FF"/>
      <name val="ＭＳ 明朝"/>
      <family val="1"/>
      <charset val="128"/>
    </font>
    <font>
      <b/>
      <sz val="12"/>
      <color rgb="FF3333FF"/>
      <name val="ＭＳ 明朝"/>
      <family val="1"/>
      <charset val="128"/>
    </font>
    <font>
      <b/>
      <sz val="11"/>
      <color rgb="FF3333FF"/>
      <name val="ＭＳ 明朝"/>
      <family val="1"/>
      <charset val="128"/>
    </font>
    <font>
      <sz val="9"/>
      <color rgb="FF3333FF"/>
      <name val="ＭＳ 明朝"/>
      <family val="1"/>
      <charset val="128"/>
    </font>
    <font>
      <sz val="11"/>
      <color rgb="FFFF0000"/>
      <name val="ＭＳ Ｐゴシック"/>
      <family val="3"/>
      <charset val="128"/>
    </font>
    <font>
      <sz val="11"/>
      <color rgb="FFFF0000"/>
      <name val="ＭＳ Ｐゴシック"/>
      <family val="3"/>
      <charset val="128"/>
      <scheme val="minor"/>
    </font>
    <font>
      <sz val="10"/>
      <color theme="1"/>
      <name val="ＭＳ Ｐゴシック"/>
      <family val="3"/>
      <charset val="128"/>
    </font>
    <font>
      <b/>
      <sz val="11"/>
      <color indexed="81"/>
      <name val="ＭＳ Ｐゴシック"/>
      <family val="3"/>
      <charset val="128"/>
    </font>
    <font>
      <sz val="11"/>
      <color indexed="81"/>
      <name val="MS P ゴシック"/>
      <family val="3"/>
      <charset val="128"/>
    </font>
    <font>
      <b/>
      <sz val="11"/>
      <color indexed="81"/>
      <name val="MS P ゴシック"/>
      <family val="3"/>
      <charset val="128"/>
    </font>
    <font>
      <sz val="11"/>
      <color indexed="81"/>
      <name val="ＭＳ Ｐゴシック"/>
      <family val="3"/>
      <charset val="128"/>
    </font>
    <font>
      <sz val="10"/>
      <color indexed="81"/>
      <name val="ＭＳ Ｐゴシック"/>
      <family val="3"/>
      <charset val="128"/>
    </font>
    <font>
      <sz val="12"/>
      <name val="Arial"/>
      <family val="3"/>
      <charset val="128"/>
    </font>
  </fonts>
  <fills count="9">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FFCC"/>
        <bgColor indexed="64"/>
      </patternFill>
    </fill>
    <fill>
      <patternFill patternType="solid">
        <fgColor rgb="FFE7F6FF"/>
        <bgColor indexed="64"/>
      </patternFill>
    </fill>
  </fills>
  <borders count="11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auto="1"/>
      </right>
      <top/>
      <bottom/>
      <diagonal/>
    </border>
    <border>
      <left style="thin">
        <color auto="1"/>
      </left>
      <right/>
      <top/>
      <bottom/>
      <diagonal/>
    </border>
    <border>
      <left style="medium">
        <color indexed="64"/>
      </left>
      <right style="thin">
        <color auto="1"/>
      </right>
      <top/>
      <bottom/>
      <diagonal/>
    </border>
    <border>
      <left style="thin">
        <color auto="1"/>
      </left>
      <right style="thin">
        <color auto="1"/>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auto="1"/>
      </right>
      <top/>
      <bottom style="thin">
        <color indexed="64"/>
      </bottom>
      <diagonal/>
    </border>
    <border>
      <left style="thin">
        <color auto="1"/>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double">
        <color rgb="FFC00000"/>
      </left>
      <right style="thin">
        <color indexed="64"/>
      </right>
      <top style="double">
        <color rgb="FFC00000"/>
      </top>
      <bottom style="thin">
        <color indexed="64"/>
      </bottom>
      <diagonal/>
    </border>
    <border>
      <left style="thin">
        <color indexed="64"/>
      </left>
      <right style="thin">
        <color indexed="64"/>
      </right>
      <top style="double">
        <color rgb="FFC00000"/>
      </top>
      <bottom style="thin">
        <color indexed="64"/>
      </bottom>
      <diagonal/>
    </border>
    <border>
      <left style="thin">
        <color indexed="64"/>
      </left>
      <right style="double">
        <color rgb="FFC00000"/>
      </right>
      <top style="double">
        <color rgb="FFC00000"/>
      </top>
      <bottom style="thin">
        <color indexed="64"/>
      </bottom>
      <diagonal/>
    </border>
    <border>
      <left style="double">
        <color rgb="FFC00000"/>
      </left>
      <right style="thin">
        <color indexed="64"/>
      </right>
      <top style="thin">
        <color indexed="64"/>
      </top>
      <bottom style="thin">
        <color indexed="64"/>
      </bottom>
      <diagonal/>
    </border>
    <border>
      <left style="thin">
        <color indexed="64"/>
      </left>
      <right style="double">
        <color rgb="FFC00000"/>
      </right>
      <top style="thin">
        <color indexed="64"/>
      </top>
      <bottom style="thin">
        <color indexed="64"/>
      </bottom>
      <diagonal/>
    </border>
    <border>
      <left style="double">
        <color rgb="FFC00000"/>
      </left>
      <right style="thin">
        <color indexed="64"/>
      </right>
      <top style="thin">
        <color indexed="64"/>
      </top>
      <bottom style="double">
        <color rgb="FFC00000"/>
      </bottom>
      <diagonal/>
    </border>
    <border>
      <left style="thin">
        <color indexed="64"/>
      </left>
      <right style="thin">
        <color indexed="64"/>
      </right>
      <top style="thin">
        <color indexed="64"/>
      </top>
      <bottom style="double">
        <color rgb="FFC00000"/>
      </bottom>
      <diagonal/>
    </border>
    <border>
      <left style="thin">
        <color indexed="64"/>
      </left>
      <right style="double">
        <color rgb="FFC00000"/>
      </right>
      <top style="thin">
        <color indexed="64"/>
      </top>
      <bottom style="double">
        <color rgb="FFC00000"/>
      </bottom>
      <diagonal/>
    </border>
    <border>
      <left style="double">
        <color rgb="FFC00000"/>
      </left>
      <right style="double">
        <color rgb="FFC00000"/>
      </right>
      <top style="double">
        <color rgb="FFC00000"/>
      </top>
      <bottom style="double">
        <color rgb="FFC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s>
  <cellStyleXfs count="12">
    <xf numFmtId="0" fontId="0" fillId="0" borderId="0">
      <alignment vertical="center"/>
    </xf>
    <xf numFmtId="38" fontId="5" fillId="0" borderId="0" applyFont="0" applyFill="0" applyBorder="0" applyAlignment="0" applyProtection="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xf numFmtId="0" fontId="5" fillId="0" borderId="0"/>
    <xf numFmtId="0" fontId="5" fillId="0" borderId="0">
      <alignment vertical="center"/>
    </xf>
    <xf numFmtId="0" fontId="5" fillId="0" borderId="0"/>
    <xf numFmtId="9" fontId="5" fillId="0" borderId="0" applyFont="0" applyFill="0" applyBorder="0" applyAlignment="0" applyProtection="0">
      <alignment vertical="center"/>
    </xf>
  </cellStyleXfs>
  <cellXfs count="705">
    <xf numFmtId="0" fontId="0" fillId="0" borderId="0" xfId="0">
      <alignment vertical="center"/>
    </xf>
    <xf numFmtId="0" fontId="7" fillId="0" borderId="0" xfId="0" applyFont="1" applyFill="1" applyAlignment="1">
      <alignment vertical="center"/>
    </xf>
    <xf numFmtId="0" fontId="8" fillId="0" borderId="0" xfId="0" applyFont="1" applyFill="1" applyAlignment="1">
      <alignment vertical="center"/>
    </xf>
    <xf numFmtId="176" fontId="6" fillId="0" borderId="1" xfId="0" applyNumberFormat="1" applyFont="1" applyFill="1" applyBorder="1" applyAlignment="1">
      <alignment horizontal="left" vertical="center"/>
    </xf>
    <xf numFmtId="176" fontId="6" fillId="0" borderId="2" xfId="0" applyNumberFormat="1" applyFont="1" applyFill="1" applyBorder="1" applyAlignment="1">
      <alignment horizontal="center" vertical="center"/>
    </xf>
    <xf numFmtId="0" fontId="6" fillId="0" borderId="8" xfId="0" applyFont="1" applyFill="1" applyBorder="1" applyAlignment="1">
      <alignment horizontal="right" vertical="top"/>
    </xf>
    <xf numFmtId="12" fontId="6" fillId="0" borderId="0" xfId="0" applyNumberFormat="1" applyFont="1" applyFill="1" applyBorder="1" applyAlignment="1">
      <alignment horizontal="left" vertical="top"/>
    </xf>
    <xf numFmtId="0" fontId="6" fillId="0" borderId="6" xfId="0" applyFont="1" applyFill="1" applyBorder="1" applyAlignment="1">
      <alignment horizontal="left" vertical="top"/>
    </xf>
    <xf numFmtId="0" fontId="6" fillId="0" borderId="10" xfId="0" applyFont="1" applyFill="1" applyBorder="1" applyAlignment="1">
      <alignment horizontal="left" vertical="top"/>
    </xf>
    <xf numFmtId="0" fontId="6" fillId="0" borderId="4" xfId="0" applyFont="1" applyFill="1" applyBorder="1" applyAlignment="1">
      <alignment horizontal="left" vertical="top"/>
    </xf>
    <xf numFmtId="0" fontId="6" fillId="0" borderId="3" xfId="0" applyFont="1" applyFill="1" applyBorder="1" applyAlignment="1">
      <alignment horizontal="left" vertical="top"/>
    </xf>
    <xf numFmtId="176" fontId="6" fillId="0" borderId="3" xfId="0" applyNumberFormat="1" applyFont="1" applyFill="1" applyBorder="1" applyAlignment="1">
      <alignment horizontal="left" vertical="center"/>
    </xf>
    <xf numFmtId="176" fontId="6" fillId="0" borderId="4" xfId="0" applyNumberFormat="1" applyFont="1" applyFill="1" applyBorder="1" applyAlignment="1">
      <alignment horizontal="left" vertical="center"/>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176" fontId="6" fillId="0" borderId="14" xfId="0" applyNumberFormat="1" applyFont="1" applyFill="1" applyBorder="1" applyAlignment="1">
      <alignment vertical="center" wrapText="1"/>
    </xf>
    <xf numFmtId="176" fontId="6" fillId="0" borderId="14" xfId="0" applyNumberFormat="1" applyFont="1" applyFill="1" applyBorder="1" applyAlignment="1">
      <alignment vertical="center" wrapText="1"/>
    </xf>
    <xf numFmtId="0" fontId="6" fillId="0" borderId="13" xfId="0" applyFont="1" applyFill="1" applyBorder="1" applyAlignment="1">
      <alignment vertical="center" wrapText="1"/>
    </xf>
    <xf numFmtId="0" fontId="11" fillId="0" borderId="0" xfId="0" applyFont="1" applyFill="1" applyBorder="1" applyAlignment="1">
      <alignment vertical="center"/>
    </xf>
    <xf numFmtId="0" fontId="11" fillId="0" borderId="35"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8" xfId="0" applyFont="1" applyFill="1" applyBorder="1" applyAlignment="1">
      <alignment horizontal="left" vertical="center"/>
    </xf>
    <xf numFmtId="0" fontId="11" fillId="0" borderId="33" xfId="0" applyFont="1" applyFill="1" applyBorder="1" applyAlignment="1">
      <alignment horizontal="right" vertical="center"/>
    </xf>
    <xf numFmtId="0" fontId="7" fillId="0" borderId="50" xfId="0" applyFont="1" applyFill="1" applyBorder="1" applyAlignment="1">
      <alignment vertical="center"/>
    </xf>
    <xf numFmtId="0" fontId="7" fillId="0" borderId="51" xfId="0" applyFont="1" applyFill="1" applyBorder="1" applyAlignment="1">
      <alignment vertical="center"/>
    </xf>
    <xf numFmtId="0" fontId="7" fillId="0" borderId="21" xfId="0" applyFont="1" applyFill="1" applyBorder="1" applyAlignment="1">
      <alignment vertical="center"/>
    </xf>
    <xf numFmtId="0" fontId="10" fillId="0" borderId="0" xfId="0" applyFont="1" applyFill="1" applyBorder="1" applyAlignment="1">
      <alignment vertical="center"/>
    </xf>
    <xf numFmtId="0" fontId="10" fillId="0" borderId="6" xfId="0" applyFont="1" applyFill="1" applyBorder="1" applyAlignment="1">
      <alignment vertical="center"/>
    </xf>
    <xf numFmtId="0" fontId="10" fillId="0" borderId="8" xfId="0" applyFont="1" applyFill="1" applyBorder="1" applyAlignment="1">
      <alignment vertical="center"/>
    </xf>
    <xf numFmtId="0" fontId="14" fillId="0" borderId="0" xfId="0" applyFont="1">
      <alignment vertical="center"/>
    </xf>
    <xf numFmtId="38" fontId="0" fillId="0" borderId="0" xfId="1" applyFont="1">
      <alignment vertical="center"/>
    </xf>
    <xf numFmtId="0" fontId="0" fillId="0" borderId="0" xfId="0" applyAlignment="1">
      <alignment vertical="center"/>
    </xf>
    <xf numFmtId="0" fontId="15" fillId="0" borderId="0" xfId="0" applyFont="1">
      <alignment vertical="center"/>
    </xf>
    <xf numFmtId="0" fontId="0" fillId="3" borderId="54" xfId="0" applyFill="1" applyBorder="1" applyAlignment="1">
      <alignment horizontal="center" vertical="center"/>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7" xfId="0" applyFill="1" applyBorder="1" applyAlignment="1">
      <alignment horizontal="center" vertical="center" wrapText="1"/>
    </xf>
    <xf numFmtId="0" fontId="0" fillId="0" borderId="47" xfId="0" applyBorder="1" applyAlignment="1">
      <alignment horizontal="center" vertical="center"/>
    </xf>
    <xf numFmtId="0" fontId="0" fillId="0" borderId="34" xfId="0" applyBorder="1" applyAlignment="1">
      <alignment horizontal="center" vertical="center"/>
    </xf>
    <xf numFmtId="2" fontId="0" fillId="3" borderId="36" xfId="0" applyNumberFormat="1" applyFill="1" applyBorder="1">
      <alignment vertical="center"/>
    </xf>
    <xf numFmtId="2" fontId="0" fillId="0" borderId="48" xfId="0" applyNumberFormat="1" applyBorder="1">
      <alignment vertical="center"/>
    </xf>
    <xf numFmtId="2" fontId="0" fillId="0" borderId="36" xfId="0" applyNumberFormat="1" applyBorder="1">
      <alignment vertical="center"/>
    </xf>
    <xf numFmtId="2" fontId="0" fillId="0" borderId="46" xfId="0" applyNumberFormat="1" applyBorder="1" applyAlignment="1">
      <alignment vertical="center"/>
    </xf>
    <xf numFmtId="38" fontId="0" fillId="0" borderId="46" xfId="1" applyFont="1" applyBorder="1" applyAlignment="1">
      <alignment vertical="center"/>
    </xf>
    <xf numFmtId="0" fontId="0" fillId="0" borderId="40" xfId="0" applyBorder="1" applyAlignment="1">
      <alignment horizontal="center" vertical="center"/>
    </xf>
    <xf numFmtId="0" fontId="0" fillId="0" borderId="52" xfId="0" applyBorder="1" applyAlignment="1">
      <alignment horizontal="center" vertical="center"/>
    </xf>
    <xf numFmtId="2" fontId="0" fillId="0" borderId="58" xfId="0" applyNumberFormat="1" applyBorder="1" applyAlignment="1">
      <alignment vertical="center"/>
    </xf>
    <xf numFmtId="38" fontId="0" fillId="0" borderId="58" xfId="1" applyFont="1" applyBorder="1" applyAlignment="1">
      <alignment vertical="center"/>
    </xf>
    <xf numFmtId="0" fontId="0" fillId="0" borderId="59" xfId="0" applyBorder="1" applyAlignment="1">
      <alignment horizontal="center" vertical="center"/>
    </xf>
    <xf numFmtId="2" fontId="0" fillId="3" borderId="59" xfId="0" applyNumberFormat="1" applyFill="1" applyBorder="1">
      <alignment vertical="center"/>
    </xf>
    <xf numFmtId="2" fontId="0" fillId="0" borderId="59" xfId="0" applyNumberFormat="1" applyBorder="1">
      <alignment vertical="center"/>
    </xf>
    <xf numFmtId="2" fontId="0" fillId="0" borderId="60" xfId="0" applyNumberFormat="1" applyBorder="1" applyAlignment="1">
      <alignment vertical="center"/>
    </xf>
    <xf numFmtId="38" fontId="0" fillId="0" borderId="60" xfId="1" applyFont="1" applyBorder="1" applyAlignment="1">
      <alignment vertical="center"/>
    </xf>
    <xf numFmtId="2" fontId="0" fillId="3" borderId="29" xfId="0" applyNumberFormat="1" applyFill="1" applyBorder="1">
      <alignment vertical="center"/>
    </xf>
    <xf numFmtId="2" fontId="0" fillId="0" borderId="29" xfId="0" applyNumberFormat="1" applyBorder="1">
      <alignment vertical="center"/>
    </xf>
    <xf numFmtId="2" fontId="0" fillId="0" borderId="62" xfId="0" applyNumberFormat="1" applyBorder="1" applyAlignment="1">
      <alignment vertical="center"/>
    </xf>
    <xf numFmtId="0" fontId="0" fillId="0" borderId="62" xfId="0" applyBorder="1" applyAlignment="1">
      <alignment horizontal="center" vertical="center"/>
    </xf>
    <xf numFmtId="38" fontId="0" fillId="3" borderId="13" xfId="1" applyFont="1" applyFill="1" applyBorder="1" applyAlignment="1">
      <alignment horizontal="center" vertical="center"/>
    </xf>
    <xf numFmtId="38" fontId="0" fillId="0" borderId="14" xfId="1" applyFont="1" applyBorder="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38" fontId="0" fillId="0" borderId="0" xfId="0" applyNumberFormat="1">
      <alignment vertical="center"/>
    </xf>
    <xf numFmtId="0" fontId="17" fillId="0" borderId="0" xfId="2" applyFont="1" applyAlignment="1" applyProtection="1">
      <alignment horizontal="center" vertical="center"/>
      <protection locked="0"/>
    </xf>
    <xf numFmtId="0" fontId="18" fillId="0" borderId="0" xfId="2" applyFont="1" applyAlignment="1" applyProtection="1">
      <alignment horizontal="center" vertical="center"/>
      <protection locked="0"/>
    </xf>
    <xf numFmtId="0" fontId="19" fillId="0" borderId="0" xfId="0" applyFont="1" applyAlignment="1">
      <alignment vertical="center"/>
    </xf>
    <xf numFmtId="0" fontId="19" fillId="0" borderId="0" xfId="0" applyFont="1" applyAlignment="1">
      <alignment horizontal="right" vertical="center"/>
    </xf>
    <xf numFmtId="0" fontId="21" fillId="0" borderId="0" xfId="2" applyFont="1" applyBorder="1" applyAlignment="1" applyProtection="1">
      <alignment vertical="center"/>
      <protection locked="0"/>
    </xf>
    <xf numFmtId="0" fontId="20" fillId="0" borderId="0" xfId="0" applyFont="1" applyAlignment="1" applyProtection="1">
      <alignment vertical="center"/>
      <protection locked="0"/>
    </xf>
    <xf numFmtId="0" fontId="20" fillId="0" borderId="0" xfId="0" applyFont="1" applyAlignment="1" applyProtection="1">
      <alignment horizontal="right" vertical="center"/>
      <protection locked="0"/>
    </xf>
    <xf numFmtId="0" fontId="20" fillId="0" borderId="32" xfId="2" applyFont="1" applyBorder="1" applyAlignment="1" applyProtection="1">
      <alignment horizontal="center" vertical="center"/>
      <protection locked="0"/>
    </xf>
    <xf numFmtId="0" fontId="0" fillId="0" borderId="36" xfId="0" applyBorder="1" applyAlignment="1">
      <alignment vertical="center"/>
    </xf>
    <xf numFmtId="38" fontId="0" fillId="0" borderId="36" xfId="1" applyFont="1" applyBorder="1" applyAlignment="1">
      <alignment vertical="center"/>
    </xf>
    <xf numFmtId="38" fontId="0" fillId="0" borderId="36" xfId="0" applyNumberFormat="1" applyBorder="1" applyAlignment="1">
      <alignment vertical="center"/>
    </xf>
    <xf numFmtId="0" fontId="0" fillId="0" borderId="0" xfId="0" applyAlignment="1">
      <alignment horizontal="right" vertical="center"/>
    </xf>
    <xf numFmtId="38" fontId="0" fillId="0" borderId="0" xfId="1" applyFont="1" applyBorder="1" applyAlignment="1">
      <alignment vertical="center"/>
    </xf>
    <xf numFmtId="0" fontId="0" fillId="0" borderId="0" xfId="0" applyBorder="1" applyAlignment="1">
      <alignment vertical="center"/>
    </xf>
    <xf numFmtId="38" fontId="22" fillId="0" borderId="58" xfId="1" applyFont="1" applyBorder="1" applyAlignment="1">
      <alignment horizontal="right" vertical="center"/>
    </xf>
    <xf numFmtId="0" fontId="23" fillId="0" borderId="0" xfId="0" applyFont="1" applyAlignment="1" applyProtection="1">
      <alignment vertical="center"/>
      <protection locked="0"/>
    </xf>
    <xf numFmtId="178" fontId="14" fillId="0" borderId="0" xfId="0" applyNumberFormat="1" applyFont="1">
      <alignment vertical="center"/>
    </xf>
    <xf numFmtId="179" fontId="14" fillId="0" borderId="0" xfId="0" applyNumberFormat="1" applyFont="1">
      <alignment vertical="center"/>
    </xf>
    <xf numFmtId="178" fontId="15" fillId="0" borderId="0" xfId="0" applyNumberFormat="1" applyFont="1">
      <alignment vertical="center"/>
    </xf>
    <xf numFmtId="179" fontId="15" fillId="0" borderId="0" xfId="0" applyNumberFormat="1" applyFont="1">
      <alignment vertical="center"/>
    </xf>
    <xf numFmtId="180" fontId="24" fillId="3" borderId="58" xfId="3" applyNumberFormat="1" applyFont="1" applyFill="1" applyBorder="1" applyAlignment="1">
      <alignment horizontal="center" vertical="center" wrapText="1"/>
    </xf>
    <xf numFmtId="180" fontId="24" fillId="3" borderId="58" xfId="3" applyNumberFormat="1" applyFont="1" applyFill="1" applyBorder="1" applyAlignment="1">
      <alignment horizontal="center" vertical="center" wrapText="1"/>
    </xf>
    <xf numFmtId="180" fontId="25" fillId="3" borderId="58" xfId="3" applyNumberFormat="1" applyFont="1" applyFill="1" applyBorder="1" applyAlignment="1">
      <alignment horizontal="center" vertical="center" wrapText="1" shrinkToFit="1"/>
    </xf>
    <xf numFmtId="0" fontId="24" fillId="0" borderId="0" xfId="3" applyNumberFormat="1" applyFont="1" applyAlignment="1">
      <alignment horizontal="center" vertical="center"/>
    </xf>
    <xf numFmtId="49" fontId="24" fillId="0" borderId="0" xfId="3" applyNumberFormat="1" applyFont="1" applyAlignment="1">
      <alignment horizontal="center" vertical="center"/>
    </xf>
    <xf numFmtId="0" fontId="24" fillId="0" borderId="0" xfId="3" applyFont="1">
      <alignment vertical="center"/>
    </xf>
    <xf numFmtId="180" fontId="24" fillId="3" borderId="36" xfId="3" applyNumberFormat="1" applyFont="1" applyFill="1" applyBorder="1" applyAlignment="1">
      <alignment horizontal="center" vertical="center"/>
    </xf>
    <xf numFmtId="180" fontId="24" fillId="3" borderId="36" xfId="3" applyNumberFormat="1" applyFont="1" applyFill="1" applyBorder="1" applyAlignment="1">
      <alignment vertical="center"/>
    </xf>
    <xf numFmtId="0" fontId="25" fillId="0" borderId="36" xfId="3" applyFont="1" applyBorder="1" applyAlignment="1">
      <alignment horizontal="center" vertical="center"/>
    </xf>
    <xf numFmtId="178" fontId="25" fillId="0" borderId="36" xfId="3" applyNumberFormat="1" applyFont="1" applyBorder="1" applyAlignment="1">
      <alignment horizontal="right" vertical="center"/>
    </xf>
    <xf numFmtId="179" fontId="25" fillId="0" borderId="36" xfId="3" applyNumberFormat="1" applyFont="1" applyBorder="1" applyAlignment="1">
      <alignment horizontal="right" vertical="center"/>
    </xf>
    <xf numFmtId="181" fontId="25" fillId="0" borderId="36" xfId="3" applyNumberFormat="1" applyFont="1" applyBorder="1" applyAlignment="1">
      <alignment horizontal="center" vertical="center"/>
    </xf>
    <xf numFmtId="180" fontId="25" fillId="0" borderId="36" xfId="1" applyNumberFormat="1" applyFont="1" applyBorder="1">
      <alignment vertical="center"/>
    </xf>
    <xf numFmtId="0" fontId="26" fillId="0" borderId="0" xfId="3" applyNumberFormat="1" applyFont="1" applyAlignment="1">
      <alignment horizontal="center" vertical="center"/>
    </xf>
    <xf numFmtId="49" fontId="26" fillId="0" borderId="0" xfId="3" applyNumberFormat="1" applyFont="1" applyAlignment="1">
      <alignment horizontal="center" vertical="center"/>
    </xf>
    <xf numFmtId="0" fontId="26" fillId="0" borderId="0" xfId="3" applyFont="1">
      <alignment vertical="center"/>
    </xf>
    <xf numFmtId="0" fontId="25" fillId="0" borderId="59" xfId="3" applyFont="1" applyBorder="1" applyAlignment="1">
      <alignment horizontal="center" vertical="center"/>
    </xf>
    <xf numFmtId="178" fontId="25" fillId="0" borderId="59" xfId="3" applyNumberFormat="1" applyFont="1" applyBorder="1" applyAlignment="1">
      <alignment horizontal="right" vertical="center"/>
    </xf>
    <xf numFmtId="179" fontId="25" fillId="0" borderId="59" xfId="3" applyNumberFormat="1" applyFont="1" applyBorder="1" applyAlignment="1">
      <alignment horizontal="right" vertical="center"/>
    </xf>
    <xf numFmtId="181" fontId="25" fillId="0" borderId="59" xfId="3" applyNumberFormat="1" applyFont="1" applyBorder="1" applyAlignment="1">
      <alignment horizontal="center" vertical="center"/>
    </xf>
    <xf numFmtId="180" fontId="25" fillId="0" borderId="69" xfId="1" applyNumberFormat="1" applyFont="1" applyBorder="1">
      <alignment vertical="center"/>
    </xf>
    <xf numFmtId="180" fontId="25" fillId="0" borderId="59" xfId="1" applyNumberFormat="1" applyFont="1" applyBorder="1">
      <alignment vertical="center"/>
    </xf>
    <xf numFmtId="180" fontId="25" fillId="0" borderId="70" xfId="1" applyNumberFormat="1" applyFont="1" applyBorder="1">
      <alignment vertical="center"/>
    </xf>
    <xf numFmtId="180" fontId="25" fillId="0" borderId="48" xfId="1" applyNumberFormat="1" applyFont="1" applyBorder="1">
      <alignment vertical="center"/>
    </xf>
    <xf numFmtId="0" fontId="26" fillId="0" borderId="0" xfId="3" applyFont="1" applyAlignment="1">
      <alignment horizontal="right" vertical="center"/>
    </xf>
    <xf numFmtId="40" fontId="27" fillId="0" borderId="0" xfId="4" applyNumberFormat="1" applyFont="1">
      <alignment vertical="center"/>
    </xf>
    <xf numFmtId="40" fontId="27" fillId="0" borderId="70" xfId="4" applyNumberFormat="1" applyFont="1" applyBorder="1">
      <alignment vertical="center"/>
    </xf>
    <xf numFmtId="178" fontId="26" fillId="0" borderId="0" xfId="3" applyNumberFormat="1" applyFont="1" applyAlignment="1">
      <alignment horizontal="right" vertical="center"/>
    </xf>
    <xf numFmtId="179" fontId="26" fillId="0" borderId="0" xfId="3" applyNumberFormat="1" applyFont="1" applyAlignment="1">
      <alignment horizontal="right" vertical="center"/>
    </xf>
    <xf numFmtId="180" fontId="26" fillId="0" borderId="0" xfId="3" applyNumberFormat="1" applyFont="1">
      <alignment vertical="center"/>
    </xf>
    <xf numFmtId="178" fontId="26" fillId="0" borderId="0" xfId="3" applyNumberFormat="1" applyFont="1" applyAlignment="1">
      <alignment horizontal="left" vertical="center"/>
    </xf>
    <xf numFmtId="181" fontId="25" fillId="0" borderId="36" xfId="3" applyNumberFormat="1" applyFont="1" applyBorder="1" applyAlignment="1">
      <alignment horizontal="center" vertical="center" wrapText="1"/>
    </xf>
    <xf numFmtId="181" fontId="25" fillId="0" borderId="59" xfId="3" applyNumberFormat="1" applyFont="1" applyBorder="1" applyAlignment="1">
      <alignment horizontal="center" vertical="center" wrapText="1"/>
    </xf>
    <xf numFmtId="49" fontId="25" fillId="0" borderId="36" xfId="3" applyNumberFormat="1" applyFont="1" applyBorder="1" applyAlignment="1">
      <alignment horizontal="center" vertical="center" wrapText="1"/>
    </xf>
    <xf numFmtId="49" fontId="25" fillId="0" borderId="59" xfId="3" applyNumberFormat="1" applyFont="1" applyBorder="1" applyAlignment="1">
      <alignment horizontal="center" vertical="center" wrapText="1"/>
    </xf>
    <xf numFmtId="49" fontId="25" fillId="0" borderId="59" xfId="3" applyNumberFormat="1" applyFont="1" applyBorder="1" applyAlignment="1">
      <alignment horizontal="center" vertical="center"/>
    </xf>
    <xf numFmtId="180" fontId="25" fillId="0" borderId="36" xfId="1" applyNumberFormat="1" applyFont="1" applyFill="1" applyBorder="1">
      <alignment vertical="center"/>
    </xf>
    <xf numFmtId="180" fontId="25" fillId="0" borderId="69" xfId="1" applyNumberFormat="1" applyFont="1" applyFill="1" applyBorder="1">
      <alignment vertical="center"/>
    </xf>
    <xf numFmtId="180" fontId="24" fillId="4" borderId="68" xfId="3" applyNumberFormat="1" applyFont="1" applyFill="1" applyBorder="1" applyAlignment="1">
      <alignment horizontal="center" vertical="center"/>
    </xf>
    <xf numFmtId="180" fontId="24" fillId="4" borderId="36" xfId="3" applyNumberFormat="1" applyFont="1" applyFill="1" applyBorder="1" applyAlignment="1">
      <alignment horizontal="center" vertical="center"/>
    </xf>
    <xf numFmtId="180" fontId="24" fillId="4" borderId="58" xfId="3" applyNumberFormat="1" applyFont="1" applyFill="1" applyBorder="1" applyAlignment="1">
      <alignment horizontal="center" vertical="center"/>
    </xf>
    <xf numFmtId="180" fontId="25" fillId="4" borderId="36" xfId="1" applyNumberFormat="1" applyFont="1" applyFill="1" applyBorder="1">
      <alignment vertical="center"/>
    </xf>
    <xf numFmtId="0" fontId="28" fillId="0" borderId="0" xfId="5" applyFont="1" applyAlignment="1">
      <alignment horizontal="left" vertical="center"/>
    </xf>
    <xf numFmtId="0" fontId="31" fillId="0" borderId="0" xfId="5" applyFont="1" applyAlignment="1">
      <alignment horizontal="right" vertical="center"/>
    </xf>
    <xf numFmtId="0" fontId="32" fillId="0" borderId="0" xfId="5" applyFont="1" applyAlignment="1">
      <alignment horizontal="right" vertical="center"/>
    </xf>
    <xf numFmtId="0" fontId="32" fillId="0" borderId="0" xfId="5" applyFont="1" applyAlignment="1">
      <alignment horizontal="centerContinuous" vertical="center"/>
    </xf>
    <xf numFmtId="180" fontId="32" fillId="0" borderId="0" xfId="5" applyNumberFormat="1" applyFont="1" applyAlignment="1">
      <alignment horizontal="centerContinuous" vertical="center"/>
    </xf>
    <xf numFmtId="40" fontId="33" fillId="0" borderId="0" xfId="6" applyNumberFormat="1" applyFont="1" applyAlignment="1">
      <alignment horizontal="centerContinuous" vertical="center"/>
    </xf>
    <xf numFmtId="0" fontId="32" fillId="0" borderId="0" xfId="5" applyNumberFormat="1" applyFont="1" applyAlignment="1">
      <alignment horizontal="centerContinuous" vertical="center"/>
    </xf>
    <xf numFmtId="49" fontId="32" fillId="0" borderId="0" xfId="5" applyNumberFormat="1" applyFont="1" applyAlignment="1">
      <alignment horizontal="centerContinuous" vertical="center"/>
    </xf>
    <xf numFmtId="0" fontId="32" fillId="0" borderId="0" xfId="5" applyFont="1">
      <alignment vertical="center"/>
    </xf>
    <xf numFmtId="0" fontId="20" fillId="0" borderId="0" xfId="2" applyNumberFormat="1" applyFont="1" applyBorder="1" applyAlignment="1">
      <alignment horizontal="right" vertical="center"/>
    </xf>
    <xf numFmtId="38" fontId="20" fillId="0" borderId="0" xfId="0" applyNumberFormat="1" applyFont="1" applyBorder="1" applyAlignment="1">
      <alignment horizontal="right" vertical="center"/>
    </xf>
    <xf numFmtId="38" fontId="20" fillId="0" borderId="0" xfId="0" applyNumberFormat="1" applyFont="1" applyBorder="1" applyAlignment="1">
      <alignment horizontal="left" vertical="center"/>
    </xf>
    <xf numFmtId="180" fontId="20" fillId="0" borderId="0" xfId="0" applyNumberFormat="1" applyFont="1" applyBorder="1" applyAlignment="1">
      <alignment horizontal="left" vertical="center"/>
    </xf>
    <xf numFmtId="40" fontId="33" fillId="0" borderId="0" xfId="6" applyNumberFormat="1" applyFont="1">
      <alignment vertical="center"/>
    </xf>
    <xf numFmtId="0" fontId="34" fillId="0" borderId="0" xfId="5" applyNumberFormat="1" applyFont="1" applyAlignment="1">
      <alignment horizontal="center" vertical="center"/>
    </xf>
    <xf numFmtId="49" fontId="34" fillId="0" borderId="0" xfId="5" applyNumberFormat="1" applyFont="1" applyAlignment="1">
      <alignment horizontal="center" vertical="center"/>
    </xf>
    <xf numFmtId="0" fontId="20" fillId="0" borderId="36" xfId="2" applyNumberFormat="1" applyFont="1" applyBorder="1" applyAlignment="1">
      <alignment horizontal="left" vertical="center"/>
    </xf>
    <xf numFmtId="0" fontId="20" fillId="0" borderId="36" xfId="2" applyNumberFormat="1" applyFont="1" applyBorder="1" applyAlignment="1">
      <alignment horizontal="right" vertical="center"/>
    </xf>
    <xf numFmtId="0" fontId="35" fillId="3" borderId="36" xfId="5" applyFont="1" applyFill="1" applyBorder="1" applyAlignment="1">
      <alignment horizontal="center" vertical="center" wrapText="1"/>
    </xf>
    <xf numFmtId="0" fontId="35" fillId="3" borderId="36" xfId="5" applyFont="1" applyFill="1" applyBorder="1" applyAlignment="1">
      <alignment horizontal="center" vertical="center"/>
    </xf>
    <xf numFmtId="180" fontId="35" fillId="3" borderId="36" xfId="5" applyNumberFormat="1" applyFont="1" applyFill="1" applyBorder="1" applyAlignment="1">
      <alignment horizontal="center" vertical="center"/>
    </xf>
    <xf numFmtId="0" fontId="35" fillId="0" borderId="0" xfId="5" applyFont="1" applyAlignment="1">
      <alignment horizontal="right" vertical="center"/>
    </xf>
    <xf numFmtId="40" fontId="36" fillId="0" borderId="0" xfId="6" applyNumberFormat="1" applyFont="1">
      <alignment vertical="center"/>
    </xf>
    <xf numFmtId="0" fontId="35" fillId="0" borderId="0" xfId="5" applyNumberFormat="1" applyFont="1" applyAlignment="1">
      <alignment horizontal="center" vertical="center"/>
    </xf>
    <xf numFmtId="49" fontId="35" fillId="0" borderId="0" xfId="5" applyNumberFormat="1" applyFont="1" applyAlignment="1">
      <alignment horizontal="center" vertical="center"/>
    </xf>
    <xf numFmtId="0" fontId="35" fillId="0" borderId="0" xfId="5" applyFont="1">
      <alignment vertical="center"/>
    </xf>
    <xf numFmtId="0" fontId="34" fillId="0" borderId="36" xfId="5" applyFont="1" applyBorder="1" applyAlignment="1">
      <alignment horizontal="center" vertical="center"/>
    </xf>
    <xf numFmtId="182" fontId="34" fillId="0" borderId="36" xfId="5" applyNumberFormat="1" applyFont="1" applyBorder="1" applyAlignment="1">
      <alignment horizontal="right" vertical="center"/>
    </xf>
    <xf numFmtId="0" fontId="32" fillId="0" borderId="0" xfId="5" applyNumberFormat="1" applyFont="1" applyAlignment="1">
      <alignment horizontal="center" vertical="center"/>
    </xf>
    <xf numFmtId="49" fontId="32" fillId="0" borderId="0" xfId="5" applyNumberFormat="1" applyFont="1" applyAlignment="1">
      <alignment horizontal="center" vertical="center"/>
    </xf>
    <xf numFmtId="0" fontId="34" fillId="0" borderId="69" xfId="5" applyFont="1" applyBorder="1" applyAlignment="1">
      <alignment horizontal="center" vertical="center"/>
    </xf>
    <xf numFmtId="182" fontId="34" fillId="0" borderId="69" xfId="5" applyNumberFormat="1" applyFont="1" applyBorder="1" applyAlignment="1">
      <alignment horizontal="right" vertical="center"/>
    </xf>
    <xf numFmtId="0" fontId="34" fillId="0" borderId="73" xfId="5" applyFont="1" applyFill="1" applyBorder="1" applyAlignment="1">
      <alignment horizontal="center" vertical="center"/>
    </xf>
    <xf numFmtId="5" fontId="34" fillId="0" borderId="70" xfId="5" applyNumberFormat="1" applyFont="1" applyFill="1" applyBorder="1" applyAlignment="1">
      <alignment horizontal="right" vertical="center"/>
    </xf>
    <xf numFmtId="180" fontId="34" fillId="0" borderId="70" xfId="1" applyNumberFormat="1" applyFont="1" applyBorder="1">
      <alignment vertical="center"/>
    </xf>
    <xf numFmtId="180" fontId="32" fillId="0" borderId="0" xfId="5" applyNumberFormat="1" applyFont="1">
      <alignment vertical="center"/>
    </xf>
    <xf numFmtId="180" fontId="32" fillId="0" borderId="36" xfId="1" applyNumberFormat="1" applyFont="1" applyBorder="1" applyAlignment="1">
      <alignment vertical="center" wrapText="1"/>
    </xf>
    <xf numFmtId="180" fontId="32" fillId="0" borderId="36" xfId="1" applyNumberFormat="1" applyFont="1" applyBorder="1">
      <alignment vertical="center"/>
    </xf>
    <xf numFmtId="183" fontId="32" fillId="0" borderId="0" xfId="5" applyNumberFormat="1" applyFont="1" applyAlignment="1">
      <alignment horizontal="center" vertical="center"/>
    </xf>
    <xf numFmtId="38" fontId="11" fillId="0" borderId="25" xfId="1" applyFont="1" applyFill="1" applyBorder="1" applyAlignment="1">
      <alignment horizontal="right" vertical="center" shrinkToFit="1"/>
    </xf>
    <xf numFmtId="38" fontId="11" fillId="0" borderId="6" xfId="1" applyFont="1" applyFill="1" applyBorder="1" applyAlignment="1">
      <alignment horizontal="right" vertical="center" shrinkToFit="1"/>
    </xf>
    <xf numFmtId="6" fontId="11" fillId="0" borderId="0" xfId="1" applyNumberFormat="1" applyFont="1" applyFill="1" applyBorder="1" applyAlignment="1">
      <alignment horizontal="right" vertical="center" shrinkToFit="1"/>
    </xf>
    <xf numFmtId="0" fontId="8" fillId="5" borderId="0" xfId="0" applyFont="1" applyFill="1" applyAlignment="1">
      <alignment vertical="center"/>
    </xf>
    <xf numFmtId="0" fontId="8" fillId="5" borderId="0" xfId="0" applyFont="1" applyFill="1" applyAlignment="1">
      <alignment horizontal="left" vertical="center"/>
    </xf>
    <xf numFmtId="0" fontId="11" fillId="0" borderId="25" xfId="0" applyFont="1" applyFill="1" applyBorder="1" applyAlignment="1">
      <alignment horizontal="right" vertical="center" shrinkToFit="1"/>
    </xf>
    <xf numFmtId="0" fontId="11" fillId="0" borderId="6" xfId="0" applyFont="1" applyFill="1" applyBorder="1" applyAlignment="1">
      <alignment horizontal="right" vertical="center" shrinkToFit="1"/>
    </xf>
    <xf numFmtId="0" fontId="20" fillId="0" borderId="0" xfId="2"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38" fontId="0" fillId="4" borderId="36" xfId="1" applyFont="1" applyFill="1" applyBorder="1" applyAlignment="1">
      <alignment vertical="center"/>
    </xf>
    <xf numFmtId="0" fontId="11" fillId="0" borderId="25" xfId="0" applyFont="1" applyFill="1" applyBorder="1" applyAlignment="1">
      <alignment horizontal="right" vertical="center" shrinkToFit="1"/>
    </xf>
    <xf numFmtId="0" fontId="11" fillId="0" borderId="6" xfId="0" applyFont="1" applyFill="1" applyBorder="1" applyAlignment="1">
      <alignment horizontal="right" vertical="center" shrinkToFit="1"/>
    </xf>
    <xf numFmtId="6" fontId="11" fillId="0" borderId="0" xfId="1" applyNumberFormat="1" applyFont="1" applyFill="1" applyBorder="1" applyAlignment="1">
      <alignment horizontal="right" vertical="center" shrinkToFit="1"/>
    </xf>
    <xf numFmtId="0" fontId="0" fillId="3" borderId="36" xfId="0" applyFont="1" applyFill="1" applyBorder="1" applyAlignment="1">
      <alignment horizontal="center" vertical="center"/>
    </xf>
    <xf numFmtId="38" fontId="19" fillId="0" borderId="0" xfId="7" applyFont="1" applyFill="1" applyAlignment="1">
      <alignment horizontal="right"/>
    </xf>
    <xf numFmtId="38" fontId="5" fillId="0" borderId="0" xfId="7" applyFont="1" applyFill="1" applyAlignment="1">
      <alignment horizontal="center"/>
    </xf>
    <xf numFmtId="38" fontId="19" fillId="0" borderId="0" xfId="7" applyFont="1" applyFill="1" applyAlignment="1"/>
    <xf numFmtId="0" fontId="19" fillId="0" borderId="0" xfId="7" applyNumberFormat="1" applyFont="1" applyFill="1" applyAlignment="1">
      <alignment horizontal="right"/>
    </xf>
    <xf numFmtId="4" fontId="19" fillId="0" borderId="0" xfId="7" applyNumberFormat="1" applyFont="1" applyFill="1" applyAlignment="1"/>
    <xf numFmtId="14" fontId="5" fillId="0" borderId="0" xfId="7" applyNumberFormat="1" applyFont="1" applyFill="1" applyAlignment="1">
      <alignment shrinkToFit="1"/>
    </xf>
    <xf numFmtId="38" fontId="42" fillId="0" borderId="0" xfId="7" applyFont="1" applyFill="1" applyAlignment="1"/>
    <xf numFmtId="0" fontId="19" fillId="0" borderId="0" xfId="8" applyFont="1" applyFill="1" applyBorder="1" applyAlignment="1">
      <alignment horizontal="center" vertical="center"/>
    </xf>
    <xf numFmtId="0" fontId="19" fillId="0" borderId="0" xfId="8" applyFont="1" applyFill="1" applyBorder="1" applyAlignment="1" applyProtection="1">
      <alignment horizontal="centerContinuous" vertical="center"/>
    </xf>
    <xf numFmtId="0" fontId="19" fillId="0" borderId="0" xfId="8" applyFont="1" applyFill="1" applyBorder="1" applyAlignment="1">
      <alignment horizontal="right" vertical="center"/>
    </xf>
    <xf numFmtId="0" fontId="19" fillId="0" borderId="0" xfId="8" applyFont="1" applyFill="1" applyBorder="1" applyAlignment="1">
      <alignment horizontal="centerContinuous" vertical="center"/>
    </xf>
    <xf numFmtId="38" fontId="0" fillId="0" borderId="36" xfId="7" applyFont="1" applyFill="1" applyBorder="1" applyAlignment="1"/>
    <xf numFmtId="38" fontId="5" fillId="0" borderId="58" xfId="7" applyFont="1" applyFill="1" applyBorder="1" applyAlignment="1">
      <alignment horizontal="center"/>
    </xf>
    <xf numFmtId="38" fontId="5" fillId="0" borderId="52" xfId="7" applyFont="1" applyFill="1" applyBorder="1" applyAlignment="1">
      <alignment horizontal="center"/>
    </xf>
    <xf numFmtId="38" fontId="5" fillId="0" borderId="36" xfId="7" applyFont="1" applyFill="1" applyBorder="1" applyAlignment="1"/>
    <xf numFmtId="38" fontId="19" fillId="0" borderId="58" xfId="7" applyFont="1" applyFill="1" applyBorder="1" applyAlignment="1">
      <alignment horizontal="center"/>
    </xf>
    <xf numFmtId="38" fontId="19" fillId="0" borderId="52" xfId="7" applyFont="1" applyFill="1" applyBorder="1" applyAlignment="1">
      <alignment horizontal="center"/>
    </xf>
    <xf numFmtId="181" fontId="19" fillId="0" borderId="58" xfId="7" applyNumberFormat="1" applyFont="1" applyFill="1" applyBorder="1" applyAlignment="1">
      <alignment horizontal="center"/>
    </xf>
    <xf numFmtId="181" fontId="19" fillId="0" borderId="52" xfId="7" applyNumberFormat="1" applyFont="1" applyFill="1" applyBorder="1" applyAlignment="1">
      <alignment horizontal="center"/>
    </xf>
    <xf numFmtId="0" fontId="4" fillId="0" borderId="0" xfId="7" applyNumberFormat="1" applyFont="1" applyFill="1" applyAlignment="1">
      <alignment horizontal="center"/>
    </xf>
    <xf numFmtId="0" fontId="38" fillId="0" borderId="0" xfId="7" applyNumberFormat="1" applyFont="1" applyFill="1" applyAlignment="1">
      <alignment horizontal="center"/>
    </xf>
    <xf numFmtId="38" fontId="38" fillId="0" borderId="0" xfId="7" applyFont="1" applyFill="1" applyAlignment="1">
      <alignment horizontal="right"/>
    </xf>
    <xf numFmtId="38" fontId="38" fillId="0" borderId="0" xfId="7" applyFont="1" applyFill="1" applyAlignment="1">
      <alignment horizontal="center"/>
    </xf>
    <xf numFmtId="38" fontId="38" fillId="0" borderId="0" xfId="7" applyFont="1" applyFill="1" applyAlignment="1"/>
    <xf numFmtId="4" fontId="38" fillId="0" borderId="0" xfId="9" applyNumberFormat="1" applyFont="1" applyFill="1" applyBorder="1" applyAlignment="1">
      <alignment vertical="center"/>
    </xf>
    <xf numFmtId="38" fontId="38" fillId="0" borderId="0" xfId="7" applyFont="1" applyFill="1" applyBorder="1" applyAlignment="1"/>
    <xf numFmtId="38" fontId="38" fillId="0" borderId="0" xfId="7" applyFont="1" applyFill="1" applyAlignment="1">
      <alignment horizontal="right" vertical="center"/>
    </xf>
    <xf numFmtId="0" fontId="43" fillId="6" borderId="52" xfId="7" applyNumberFormat="1" applyFont="1" applyFill="1" applyBorder="1" applyAlignment="1">
      <alignment horizontal="center" vertical="center" shrinkToFit="1"/>
    </xf>
    <xf numFmtId="0" fontId="38" fillId="0" borderId="0" xfId="7" applyNumberFormat="1" applyFont="1" applyFill="1" applyAlignment="1">
      <alignment horizontal="center" vertical="center"/>
    </xf>
    <xf numFmtId="38" fontId="38" fillId="0" borderId="0" xfId="7" applyFont="1" applyFill="1" applyAlignment="1">
      <alignment horizontal="center" vertical="center"/>
    </xf>
    <xf numFmtId="38" fontId="43" fillId="6" borderId="40" xfId="7" applyFont="1" applyFill="1" applyBorder="1" applyAlignment="1">
      <alignment horizontal="center" vertical="center"/>
    </xf>
    <xf numFmtId="0" fontId="43" fillId="6" borderId="58" xfId="9" applyNumberFormat="1" applyFont="1" applyFill="1" applyBorder="1" applyAlignment="1">
      <alignment horizontal="center" vertical="center"/>
    </xf>
    <xf numFmtId="38" fontId="43" fillId="6" borderId="41" xfId="7" applyFont="1" applyFill="1" applyBorder="1" applyAlignment="1" applyProtection="1">
      <alignment horizontal="center" vertical="center"/>
    </xf>
    <xf numFmtId="38" fontId="43" fillId="6" borderId="40" xfId="7" applyFont="1" applyFill="1" applyBorder="1" applyAlignment="1" applyProtection="1">
      <alignment horizontal="center" vertical="center"/>
    </xf>
    <xf numFmtId="0" fontId="43" fillId="6" borderId="24" xfId="7" applyNumberFormat="1" applyFont="1" applyFill="1" applyBorder="1" applyAlignment="1">
      <alignment horizontal="center" vertical="center" shrinkToFit="1"/>
    </xf>
    <xf numFmtId="38" fontId="5" fillId="0" borderId="0" xfId="7" applyFont="1" applyFill="1" applyAlignment="1">
      <alignment horizontal="right"/>
    </xf>
    <xf numFmtId="0" fontId="33" fillId="0" borderId="78" xfId="10" applyFont="1" applyFill="1" applyBorder="1" applyAlignment="1"/>
    <xf numFmtId="38" fontId="33" fillId="0" borderId="79" xfId="7" applyFont="1" applyFill="1" applyBorder="1" applyAlignment="1"/>
    <xf numFmtId="38" fontId="33" fillId="7" borderId="80" xfId="7" applyFont="1" applyFill="1" applyBorder="1" applyAlignment="1"/>
    <xf numFmtId="38" fontId="33" fillId="7" borderId="77" xfId="7" applyFont="1" applyFill="1" applyBorder="1" applyAlignment="1"/>
    <xf numFmtId="38" fontId="33" fillId="7" borderId="81" xfId="7" applyFont="1" applyFill="1" applyBorder="1" applyAlignment="1"/>
    <xf numFmtId="38" fontId="33" fillId="8" borderId="80" xfId="7" applyFont="1" applyFill="1" applyBorder="1" applyAlignment="1"/>
    <xf numFmtId="38" fontId="33" fillId="8" borderId="77" xfId="7" applyFont="1" applyFill="1" applyBorder="1" applyAlignment="1"/>
    <xf numFmtId="38" fontId="33" fillId="8" borderId="82" xfId="7" applyFont="1" applyFill="1" applyBorder="1" applyAlignment="1"/>
    <xf numFmtId="0" fontId="33" fillId="0" borderId="83" xfId="7" applyNumberFormat="1" applyFont="1" applyFill="1" applyBorder="1" applyAlignment="1">
      <alignment shrinkToFit="1"/>
    </xf>
    <xf numFmtId="0" fontId="5" fillId="0" borderId="0" xfId="7" applyNumberFormat="1" applyFont="1" applyFill="1" applyAlignment="1"/>
    <xf numFmtId="38" fontId="5" fillId="0" borderId="0" xfId="7" applyFont="1" applyFill="1" applyAlignment="1"/>
    <xf numFmtId="0" fontId="33" fillId="0" borderId="84" xfId="10" applyFont="1" applyFill="1" applyBorder="1" applyAlignment="1"/>
    <xf numFmtId="38" fontId="33" fillId="0" borderId="79" xfId="7" applyFont="1" applyFill="1" applyBorder="1" applyAlignment="1">
      <alignment horizontal="right"/>
    </xf>
    <xf numFmtId="38" fontId="33" fillId="8" borderId="85" xfId="7" applyFont="1" applyFill="1" applyBorder="1" applyAlignment="1"/>
    <xf numFmtId="38" fontId="33" fillId="0" borderId="86" xfId="1" applyFont="1" applyFill="1" applyBorder="1" applyAlignment="1">
      <alignment shrinkToFit="1"/>
    </xf>
    <xf numFmtId="38" fontId="33" fillId="0" borderId="84" xfId="7" applyFont="1" applyFill="1" applyBorder="1" applyAlignment="1" applyProtection="1"/>
    <xf numFmtId="0" fontId="33" fillId="0" borderId="86" xfId="7" applyNumberFormat="1" applyFont="1" applyFill="1" applyBorder="1" applyAlignment="1">
      <alignment shrinkToFit="1"/>
    </xf>
    <xf numFmtId="0" fontId="33" fillId="0" borderId="87" xfId="10" applyFont="1" applyFill="1" applyBorder="1" applyAlignment="1"/>
    <xf numFmtId="38" fontId="33" fillId="0" borderId="88" xfId="7" applyFont="1" applyFill="1" applyBorder="1" applyAlignment="1"/>
    <xf numFmtId="38" fontId="33" fillId="7" borderId="26" xfId="7" applyFont="1" applyFill="1" applyBorder="1" applyAlignment="1"/>
    <xf numFmtId="38" fontId="33" fillId="7" borderId="25" xfId="7" applyFont="1" applyFill="1" applyBorder="1" applyAlignment="1"/>
    <xf numFmtId="38" fontId="33" fillId="7" borderId="89" xfId="7" applyFont="1" applyFill="1" applyBorder="1" applyAlignment="1"/>
    <xf numFmtId="38" fontId="33" fillId="8" borderId="90" xfId="7" applyFont="1" applyFill="1" applyBorder="1" applyAlignment="1"/>
    <xf numFmtId="38" fontId="33" fillId="8" borderId="25" xfId="7" applyFont="1" applyFill="1" applyBorder="1" applyAlignment="1"/>
    <xf numFmtId="0" fontId="33" fillId="0" borderId="91" xfId="7" applyNumberFormat="1" applyFont="1" applyFill="1" applyBorder="1" applyAlignment="1">
      <alignment shrinkToFit="1"/>
    </xf>
    <xf numFmtId="38" fontId="45" fillId="0" borderId="36" xfId="7" applyFont="1" applyFill="1" applyBorder="1" applyAlignment="1" applyProtection="1"/>
    <xf numFmtId="38" fontId="45" fillId="0" borderId="58" xfId="7" applyFont="1" applyFill="1" applyBorder="1" applyAlignment="1" applyProtection="1"/>
    <xf numFmtId="38" fontId="45" fillId="7" borderId="40" xfId="7" applyFont="1" applyFill="1" applyBorder="1" applyAlignment="1" applyProtection="1"/>
    <xf numFmtId="38" fontId="45" fillId="7" borderId="58" xfId="7" applyFont="1" applyFill="1" applyBorder="1" applyAlignment="1" applyProtection="1"/>
    <xf numFmtId="38" fontId="45" fillId="7" borderId="41" xfId="7" applyFont="1" applyFill="1" applyBorder="1" applyAlignment="1" applyProtection="1"/>
    <xf numFmtId="38" fontId="45" fillId="8" borderId="40" xfId="7" applyFont="1" applyFill="1" applyBorder="1" applyAlignment="1" applyProtection="1"/>
    <xf numFmtId="38" fontId="45" fillId="8" borderId="58" xfId="7" applyFont="1" applyFill="1" applyBorder="1" applyAlignment="1" applyProtection="1"/>
    <xf numFmtId="38" fontId="45" fillId="8" borderId="41" xfId="7" applyFont="1" applyFill="1" applyBorder="1" applyAlignment="1" applyProtection="1"/>
    <xf numFmtId="0" fontId="33" fillId="0" borderId="52" xfId="7" applyNumberFormat="1" applyFont="1" applyFill="1" applyBorder="1" applyAlignment="1">
      <alignment shrinkToFit="1"/>
    </xf>
    <xf numFmtId="38" fontId="15" fillId="0" borderId="0" xfId="7" applyNumberFormat="1" applyFont="1" applyFill="1" applyAlignment="1"/>
    <xf numFmtId="38" fontId="33" fillId="0" borderId="77" xfId="7" applyFont="1" applyFill="1" applyBorder="1" applyAlignment="1"/>
    <xf numFmtId="38" fontId="33" fillId="7" borderId="82" xfId="7" applyFont="1" applyFill="1" applyBorder="1" applyAlignment="1"/>
    <xf numFmtId="38" fontId="33" fillId="7" borderId="85" xfId="7" applyFont="1" applyFill="1" applyBorder="1" applyAlignment="1"/>
    <xf numFmtId="38" fontId="33" fillId="7" borderId="79" xfId="7" applyFont="1" applyFill="1" applyBorder="1" applyAlignment="1"/>
    <xf numFmtId="38" fontId="33" fillId="8" borderId="79" xfId="7" applyFont="1" applyFill="1" applyBorder="1" applyAlignment="1"/>
    <xf numFmtId="38" fontId="33" fillId="7" borderId="90" xfId="7" applyFont="1" applyFill="1" applyBorder="1" applyAlignment="1"/>
    <xf numFmtId="38" fontId="33" fillId="0" borderId="92" xfId="7" applyFont="1" applyFill="1" applyBorder="1" applyAlignment="1">
      <alignment shrinkToFit="1"/>
    </xf>
    <xf numFmtId="176" fontId="33" fillId="0" borderId="77" xfId="7" applyNumberFormat="1" applyFont="1" applyFill="1" applyBorder="1" applyAlignment="1"/>
    <xf numFmtId="176" fontId="33" fillId="7" borderId="77" xfId="7" applyNumberFormat="1" applyFont="1" applyFill="1" applyBorder="1" applyAlignment="1"/>
    <xf numFmtId="176" fontId="33" fillId="8" borderId="77" xfId="7" applyNumberFormat="1" applyFont="1" applyFill="1" applyBorder="1" applyAlignment="1"/>
    <xf numFmtId="38" fontId="33" fillId="0" borderId="93" xfId="7" applyFont="1" applyFill="1" applyBorder="1" applyAlignment="1">
      <alignment shrinkToFit="1"/>
    </xf>
    <xf numFmtId="176" fontId="33" fillId="0" borderId="79" xfId="7" applyNumberFormat="1" applyFont="1" applyFill="1" applyBorder="1" applyAlignment="1"/>
    <xf numFmtId="176" fontId="33" fillId="7" borderId="79" xfId="7" applyNumberFormat="1" applyFont="1" applyFill="1" applyBorder="1" applyAlignment="1"/>
    <xf numFmtId="176" fontId="33" fillId="8" borderId="79" xfId="7" applyNumberFormat="1" applyFont="1" applyFill="1" applyBorder="1" applyAlignment="1"/>
    <xf numFmtId="38" fontId="33" fillId="0" borderId="79" xfId="7" applyFont="1" applyFill="1" applyBorder="1" applyAlignment="1">
      <alignment shrinkToFit="1"/>
    </xf>
    <xf numFmtId="176" fontId="33" fillId="0" borderId="88" xfId="7" applyNumberFormat="1" applyFont="1" applyFill="1" applyBorder="1" applyAlignment="1"/>
    <xf numFmtId="176" fontId="33" fillId="7" borderId="88" xfId="7" applyNumberFormat="1" applyFont="1" applyFill="1" applyBorder="1" applyAlignment="1"/>
    <xf numFmtId="176" fontId="33" fillId="8" borderId="88" xfId="7" applyNumberFormat="1" applyFont="1" applyFill="1" applyBorder="1" applyAlignment="1"/>
    <xf numFmtId="0" fontId="33" fillId="0" borderId="91" xfId="10" applyFont="1" applyFill="1" applyBorder="1" applyAlignment="1">
      <alignment shrinkToFit="1"/>
    </xf>
    <xf numFmtId="176" fontId="45" fillId="0" borderId="58" xfId="7" applyNumberFormat="1" applyFont="1" applyFill="1" applyBorder="1" applyAlignment="1"/>
    <xf numFmtId="38" fontId="45" fillId="7" borderId="40" xfId="7" applyFont="1" applyFill="1" applyBorder="1" applyAlignment="1" applyProtection="1">
      <alignment vertical="center"/>
    </xf>
    <xf numFmtId="176" fontId="45" fillId="7" borderId="58" xfId="7" applyNumberFormat="1" applyFont="1" applyFill="1" applyBorder="1" applyAlignment="1"/>
    <xf numFmtId="176" fontId="45" fillId="8" borderId="58" xfId="7" applyNumberFormat="1" applyFont="1" applyFill="1" applyBorder="1" applyAlignment="1"/>
    <xf numFmtId="38" fontId="33" fillId="0" borderId="78" xfId="7" applyFont="1" applyFill="1" applyBorder="1" applyAlignment="1" applyProtection="1"/>
    <xf numFmtId="38" fontId="33" fillId="0" borderId="77" xfId="7" applyFont="1" applyFill="1" applyBorder="1" applyAlignment="1" applyProtection="1"/>
    <xf numFmtId="38" fontId="33" fillId="0" borderId="79" xfId="7" applyFont="1" applyFill="1" applyBorder="1" applyAlignment="1" applyProtection="1"/>
    <xf numFmtId="38" fontId="33" fillId="0" borderId="87" xfId="7" applyFont="1" applyFill="1" applyBorder="1" applyAlignment="1" applyProtection="1"/>
    <xf numFmtId="38" fontId="33" fillId="0" borderId="88" xfId="7" applyFont="1" applyFill="1" applyBorder="1" applyAlignment="1" applyProtection="1"/>
    <xf numFmtId="38" fontId="33" fillId="7" borderId="90" xfId="7" applyFont="1" applyFill="1" applyBorder="1" applyAlignment="1" applyProtection="1"/>
    <xf numFmtId="38" fontId="33" fillId="7" borderId="88" xfId="7" applyFont="1" applyFill="1" applyBorder="1" applyAlignment="1" applyProtection="1"/>
    <xf numFmtId="38" fontId="33" fillId="8" borderId="88" xfId="7" applyFont="1" applyFill="1" applyBorder="1" applyAlignment="1" applyProtection="1"/>
    <xf numFmtId="38" fontId="45" fillId="0" borderId="58" xfId="7" applyFont="1" applyFill="1" applyBorder="1" applyAlignment="1"/>
    <xf numFmtId="38" fontId="45" fillId="7" borderId="40" xfId="7" applyFont="1" applyFill="1" applyBorder="1" applyAlignment="1"/>
    <xf numFmtId="38" fontId="45" fillId="7" borderId="58" xfId="7" applyFont="1" applyFill="1" applyBorder="1" applyAlignment="1"/>
    <xf numFmtId="38" fontId="45" fillId="7" borderId="41" xfId="7" applyFont="1" applyFill="1" applyBorder="1" applyAlignment="1"/>
    <xf numFmtId="38" fontId="45" fillId="8" borderId="40" xfId="7" applyFont="1" applyFill="1" applyBorder="1" applyAlignment="1"/>
    <xf numFmtId="38" fontId="45" fillId="8" borderId="58" xfId="7" applyFont="1" applyFill="1" applyBorder="1" applyAlignment="1"/>
    <xf numFmtId="38" fontId="45" fillId="8" borderId="41" xfId="7" applyFont="1" applyFill="1" applyBorder="1" applyAlignment="1"/>
    <xf numFmtId="38" fontId="33" fillId="0" borderId="94" xfId="7" applyFont="1" applyFill="1" applyBorder="1" applyAlignment="1" applyProtection="1"/>
    <xf numFmtId="38" fontId="33" fillId="0" borderId="95" xfId="7" applyFont="1" applyFill="1" applyBorder="1" applyAlignment="1" applyProtection="1"/>
    <xf numFmtId="38" fontId="33" fillId="7" borderId="96" xfId="7" applyFont="1" applyFill="1" applyBorder="1" applyAlignment="1"/>
    <xf numFmtId="38" fontId="33" fillId="7" borderId="95" xfId="7" applyFont="1" applyFill="1" applyBorder="1" applyAlignment="1"/>
    <xf numFmtId="38" fontId="33" fillId="7" borderId="97" xfId="7" applyFont="1" applyFill="1" applyBorder="1" applyAlignment="1"/>
    <xf numFmtId="38" fontId="33" fillId="8" borderId="96" xfId="7" applyFont="1" applyFill="1" applyBorder="1" applyAlignment="1"/>
    <xf numFmtId="38" fontId="33" fillId="8" borderId="95" xfId="7" applyFont="1" applyFill="1" applyBorder="1" applyAlignment="1"/>
    <xf numFmtId="0" fontId="33" fillId="0" borderId="98" xfId="7" applyNumberFormat="1" applyFont="1" applyFill="1" applyBorder="1" applyAlignment="1">
      <alignment shrinkToFit="1"/>
    </xf>
    <xf numFmtId="38" fontId="33" fillId="7" borderId="88" xfId="7" applyFont="1" applyFill="1" applyBorder="1" applyAlignment="1"/>
    <xf numFmtId="38" fontId="33" fillId="8" borderId="88" xfId="7" applyFont="1" applyFill="1" applyBorder="1" applyAlignment="1"/>
    <xf numFmtId="38" fontId="45" fillId="0" borderId="83" xfId="7" applyFont="1" applyFill="1" applyBorder="1" applyAlignment="1" applyProtection="1">
      <alignment vertical="center"/>
    </xf>
    <xf numFmtId="176" fontId="45" fillId="0" borderId="77" xfId="7" applyNumberFormat="1" applyFont="1" applyFill="1" applyBorder="1" applyAlignment="1" applyProtection="1"/>
    <xf numFmtId="176" fontId="45" fillId="7" borderId="80" xfId="7" applyNumberFormat="1" applyFont="1" applyFill="1" applyBorder="1" applyAlignment="1" applyProtection="1"/>
    <xf numFmtId="176" fontId="45" fillId="7" borderId="77" xfId="7" applyNumberFormat="1" applyFont="1" applyFill="1" applyBorder="1" applyAlignment="1" applyProtection="1"/>
    <xf numFmtId="38" fontId="47" fillId="7" borderId="97" xfId="7" applyFont="1" applyFill="1" applyBorder="1" applyAlignment="1" applyProtection="1"/>
    <xf numFmtId="38" fontId="45" fillId="8" borderId="96" xfId="7" applyFont="1" applyFill="1" applyBorder="1" applyAlignment="1" applyProtection="1"/>
    <xf numFmtId="176" fontId="45" fillId="8" borderId="77" xfId="7" applyNumberFormat="1" applyFont="1" applyFill="1" applyBorder="1" applyAlignment="1" applyProtection="1"/>
    <xf numFmtId="38" fontId="47" fillId="8" borderId="97" xfId="7" applyFont="1" applyFill="1" applyBorder="1" applyAlignment="1" applyProtection="1"/>
    <xf numFmtId="38" fontId="33" fillId="0" borderId="99" xfId="7" applyFont="1" applyFill="1" applyBorder="1" applyAlignment="1" applyProtection="1">
      <alignment vertical="center"/>
    </xf>
    <xf numFmtId="38" fontId="33" fillId="0" borderId="100" xfId="7" applyFont="1" applyFill="1" applyBorder="1" applyAlignment="1" applyProtection="1">
      <alignment vertical="center"/>
    </xf>
    <xf numFmtId="38" fontId="33" fillId="7" borderId="101" xfId="7" applyFont="1" applyFill="1" applyBorder="1" applyAlignment="1" applyProtection="1">
      <alignment vertical="center"/>
    </xf>
    <xf numFmtId="38" fontId="33" fillId="7" borderId="102" xfId="7" applyFont="1" applyFill="1" applyBorder="1" applyAlignment="1" applyProtection="1">
      <alignment vertical="center"/>
    </xf>
    <xf numFmtId="176" fontId="33" fillId="7" borderId="30" xfId="7" applyNumberFormat="1" applyFont="1" applyFill="1" applyBorder="1" applyAlignment="1" applyProtection="1"/>
    <xf numFmtId="176" fontId="33" fillId="8" borderId="28" xfId="7" applyNumberFormat="1" applyFont="1" applyFill="1" applyBorder="1" applyAlignment="1" applyProtection="1"/>
    <xf numFmtId="38" fontId="33" fillId="8" borderId="102" xfId="7" applyFont="1" applyFill="1" applyBorder="1" applyAlignment="1" applyProtection="1">
      <alignment vertical="center"/>
    </xf>
    <xf numFmtId="176" fontId="45" fillId="8" borderId="103" xfId="7" applyNumberFormat="1" applyFont="1" applyFill="1" applyBorder="1" applyAlignment="1" applyProtection="1">
      <alignment vertical="center"/>
    </xf>
    <xf numFmtId="38" fontId="33" fillId="0" borderId="99" xfId="7" applyNumberFormat="1" applyFont="1" applyFill="1" applyBorder="1" applyAlignment="1">
      <alignment shrinkToFit="1"/>
    </xf>
    <xf numFmtId="38" fontId="5" fillId="0" borderId="0" xfId="7" applyFont="1" applyFill="1" applyAlignment="1">
      <alignment horizontal="right" vertical="center"/>
    </xf>
    <xf numFmtId="38" fontId="5" fillId="0" borderId="0" xfId="7" applyFont="1" applyFill="1" applyAlignment="1">
      <alignment vertical="center"/>
    </xf>
    <xf numFmtId="0" fontId="48" fillId="0" borderId="0" xfId="7" applyNumberFormat="1" applyFont="1" applyFill="1" applyAlignment="1"/>
    <xf numFmtId="0" fontId="19" fillId="0" borderId="0" xfId="7" applyNumberFormat="1" applyFont="1" applyFill="1" applyAlignment="1"/>
    <xf numFmtId="0" fontId="5" fillId="0" borderId="0" xfId="7" applyNumberFormat="1" applyFont="1" applyFill="1" applyAlignment="1">
      <alignment shrinkToFit="1"/>
    </xf>
    <xf numFmtId="38" fontId="19" fillId="0" borderId="36" xfId="7" applyFont="1" applyFill="1" applyBorder="1" applyAlignment="1"/>
    <xf numFmtId="0" fontId="19" fillId="0" borderId="36" xfId="7" applyNumberFormat="1" applyFont="1" applyFill="1" applyBorder="1" applyAlignment="1"/>
    <xf numFmtId="38" fontId="19" fillId="0" borderId="58" xfId="7" applyFont="1" applyFill="1" applyBorder="1" applyAlignment="1"/>
    <xf numFmtId="0" fontId="5" fillId="0" borderId="69" xfId="7" applyNumberFormat="1" applyFont="1" applyFill="1" applyBorder="1" applyAlignment="1">
      <alignment shrinkToFit="1"/>
    </xf>
    <xf numFmtId="0" fontId="19" fillId="0" borderId="69" xfId="7" applyNumberFormat="1" applyFont="1" applyFill="1" applyBorder="1" applyAlignment="1"/>
    <xf numFmtId="38" fontId="19" fillId="0" borderId="67" xfId="7" applyFont="1" applyFill="1" applyBorder="1" applyAlignment="1"/>
    <xf numFmtId="0" fontId="5" fillId="0" borderId="104" xfId="7" applyNumberFormat="1" applyFont="1" applyFill="1" applyBorder="1" applyAlignment="1">
      <alignment shrinkToFit="1"/>
    </xf>
    <xf numFmtId="0" fontId="19" fillId="0" borderId="105" xfId="7" applyNumberFormat="1" applyFont="1" applyFill="1" applyBorder="1" applyAlignment="1"/>
    <xf numFmtId="0" fontId="5" fillId="0" borderId="107" xfId="7" applyNumberFormat="1" applyFont="1" applyFill="1" applyBorder="1" applyAlignment="1">
      <alignment shrinkToFit="1"/>
    </xf>
    <xf numFmtId="0" fontId="5" fillId="0" borderId="107" xfId="8" applyFont="1" applyFill="1" applyBorder="1" applyAlignment="1">
      <alignment vertical="center" wrapText="1" shrinkToFit="1"/>
    </xf>
    <xf numFmtId="0" fontId="5" fillId="0" borderId="107" xfId="7" applyNumberFormat="1" applyFont="1" applyFill="1" applyBorder="1" applyAlignment="1">
      <alignment wrapText="1" shrinkToFit="1"/>
    </xf>
    <xf numFmtId="0" fontId="5" fillId="0" borderId="109" xfId="7" applyNumberFormat="1" applyFont="1" applyFill="1" applyBorder="1" applyAlignment="1">
      <alignment wrapText="1" shrinkToFit="1"/>
    </xf>
    <xf numFmtId="0" fontId="5" fillId="0" borderId="112" xfId="7" applyNumberFormat="1" applyFont="1" applyFill="1" applyBorder="1" applyAlignment="1">
      <alignment shrinkToFit="1"/>
    </xf>
    <xf numFmtId="38" fontId="11" fillId="0" borderId="25" xfId="1" applyFont="1" applyFill="1" applyBorder="1" applyAlignment="1">
      <alignment horizontal="right" vertical="center" shrinkToFit="1"/>
    </xf>
    <xf numFmtId="38" fontId="11" fillId="0" borderId="6" xfId="1" applyFont="1" applyFill="1" applyBorder="1" applyAlignment="1">
      <alignment horizontal="right" vertical="center" shrinkToFit="1"/>
    </xf>
    <xf numFmtId="176" fontId="49" fillId="0" borderId="12" xfId="0" applyNumberFormat="1" applyFont="1" applyFill="1" applyBorder="1" applyAlignment="1">
      <alignment vertical="center" wrapText="1"/>
    </xf>
    <xf numFmtId="0" fontId="50" fillId="0" borderId="0" xfId="0" applyFont="1" applyFill="1" applyBorder="1" applyAlignment="1">
      <alignment horizontal="left" vertical="center"/>
    </xf>
    <xf numFmtId="0" fontId="50" fillId="0" borderId="8" xfId="0" applyFont="1" applyFill="1" applyBorder="1" applyAlignment="1">
      <alignment horizontal="left" vertical="center"/>
    </xf>
    <xf numFmtId="0" fontId="50" fillId="0" borderId="6" xfId="0" applyFont="1" applyFill="1" applyBorder="1" applyAlignment="1">
      <alignment horizontal="left" vertical="center"/>
    </xf>
    <xf numFmtId="0" fontId="51" fillId="0" borderId="8" xfId="0" applyFont="1" applyFill="1" applyBorder="1" applyAlignment="1">
      <alignment horizontal="left" vertical="center"/>
    </xf>
    <xf numFmtId="2" fontId="50" fillId="0" borderId="0" xfId="0" applyNumberFormat="1" applyFont="1" applyFill="1" applyBorder="1" applyAlignment="1">
      <alignment vertical="center" shrinkToFit="1"/>
    </xf>
    <xf numFmtId="0" fontId="50" fillId="0" borderId="0" xfId="0" applyFont="1" applyFill="1" applyBorder="1" applyAlignment="1">
      <alignment vertical="center"/>
    </xf>
    <xf numFmtId="0" fontId="49" fillId="0" borderId="11" xfId="0" applyFont="1" applyFill="1" applyBorder="1" applyAlignment="1">
      <alignment vertical="center"/>
    </xf>
    <xf numFmtId="0" fontId="49" fillId="0" borderId="5" xfId="0" applyFont="1" applyFill="1" applyBorder="1" applyAlignment="1">
      <alignment vertical="center"/>
    </xf>
    <xf numFmtId="0" fontId="50" fillId="0" borderId="5" xfId="0" applyFont="1" applyFill="1" applyBorder="1" applyAlignment="1">
      <alignment vertical="center"/>
    </xf>
    <xf numFmtId="0" fontId="49" fillId="0" borderId="7" xfId="0" applyFont="1" applyFill="1" applyBorder="1" applyAlignment="1">
      <alignment vertical="center"/>
    </xf>
    <xf numFmtId="0" fontId="50" fillId="0" borderId="11" xfId="0" applyFont="1" applyFill="1" applyBorder="1" applyAlignment="1">
      <alignment horizontal="left" vertical="center"/>
    </xf>
    <xf numFmtId="0" fontId="50" fillId="0" borderId="5" xfId="0" applyFont="1" applyFill="1" applyBorder="1" applyAlignment="1">
      <alignment horizontal="left" vertical="center"/>
    </xf>
    <xf numFmtId="0" fontId="50" fillId="0" borderId="5" xfId="0" applyFont="1" applyFill="1" applyBorder="1" applyAlignment="1">
      <alignment horizontal="left" vertical="center" shrinkToFit="1"/>
    </xf>
    <xf numFmtId="0" fontId="50" fillId="0" borderId="23" xfId="0" applyFont="1" applyFill="1" applyBorder="1" applyAlignment="1">
      <alignment horizontal="left" vertical="center"/>
    </xf>
    <xf numFmtId="0" fontId="50" fillId="0" borderId="7" xfId="0" applyFont="1" applyFill="1" applyBorder="1" applyAlignment="1">
      <alignment horizontal="left" vertical="center"/>
    </xf>
    <xf numFmtId="0" fontId="49" fillId="0" borderId="8" xfId="0" applyFont="1" applyFill="1" applyBorder="1" applyAlignment="1">
      <alignment vertical="center"/>
    </xf>
    <xf numFmtId="0" fontId="52" fillId="0" borderId="0" xfId="0" applyFont="1" applyFill="1" applyBorder="1" applyAlignment="1">
      <alignment vertical="center"/>
    </xf>
    <xf numFmtId="0" fontId="53" fillId="0" borderId="0" xfId="0" applyFont="1" applyFill="1" applyBorder="1" applyAlignment="1">
      <alignment vertical="center"/>
    </xf>
    <xf numFmtId="0" fontId="52" fillId="0" borderId="6" xfId="0" applyFont="1" applyFill="1" applyBorder="1" applyAlignment="1">
      <alignment vertical="center"/>
    </xf>
    <xf numFmtId="0" fontId="50" fillId="0" borderId="0" xfId="0" applyFont="1" applyFill="1" applyBorder="1" applyAlignment="1">
      <alignment horizontal="left" vertical="center" shrinkToFit="1"/>
    </xf>
    <xf numFmtId="0" fontId="50" fillId="0" borderId="25" xfId="0" applyFont="1" applyFill="1" applyBorder="1" applyAlignment="1">
      <alignment horizontal="left" vertical="center"/>
    </xf>
    <xf numFmtId="0" fontId="49" fillId="0" borderId="0" xfId="0" applyFont="1" applyFill="1" applyBorder="1" applyAlignment="1">
      <alignment vertical="center"/>
    </xf>
    <xf numFmtId="0" fontId="49" fillId="0" borderId="6" xfId="0" applyFont="1" applyFill="1" applyBorder="1" applyAlignment="1">
      <alignment vertical="center"/>
    </xf>
    <xf numFmtId="0" fontId="50" fillId="0" borderId="6" xfId="0" applyFont="1" applyFill="1" applyBorder="1" applyAlignment="1">
      <alignment horizontal="right" vertical="center"/>
    </xf>
    <xf numFmtId="0" fontId="50" fillId="0" borderId="8" xfId="0" applyFont="1" applyFill="1" applyBorder="1" applyAlignment="1">
      <alignment vertical="center"/>
    </xf>
    <xf numFmtId="0" fontId="50" fillId="0" borderId="0" xfId="0" applyFont="1" applyFill="1" applyBorder="1" applyAlignment="1">
      <alignment horizontal="left" vertical="center" shrinkToFit="1"/>
    </xf>
    <xf numFmtId="0" fontId="50" fillId="0" borderId="0" xfId="0" applyFont="1" applyFill="1" applyAlignment="1">
      <alignment vertical="center"/>
    </xf>
    <xf numFmtId="0" fontId="49" fillId="0" borderId="0" xfId="0" applyFont="1" applyFill="1" applyBorder="1" applyAlignment="1">
      <alignment horizontal="left" vertical="top"/>
    </xf>
    <xf numFmtId="0" fontId="55" fillId="0" borderId="0" xfId="0" applyFont="1" applyFill="1" applyAlignment="1">
      <alignment vertical="center"/>
    </xf>
    <xf numFmtId="0" fontId="11" fillId="0" borderId="0" xfId="0" applyFont="1" applyFill="1" applyAlignment="1">
      <alignment vertical="center"/>
    </xf>
    <xf numFmtId="0" fontId="56" fillId="0" borderId="0" xfId="0" applyFont="1">
      <alignment vertical="center"/>
    </xf>
    <xf numFmtId="0" fontId="0" fillId="4" borderId="36" xfId="0" applyFill="1" applyBorder="1" applyAlignment="1">
      <alignment vertical="center"/>
    </xf>
    <xf numFmtId="38" fontId="0" fillId="4" borderId="36" xfId="0" applyNumberFormat="1" applyFill="1" applyBorder="1" applyAlignment="1">
      <alignment vertical="center"/>
    </xf>
    <xf numFmtId="0" fontId="0" fillId="0" borderId="36" xfId="0" applyBorder="1" applyAlignment="1">
      <alignment vertical="center" shrinkToFit="1"/>
    </xf>
    <xf numFmtId="0" fontId="0" fillId="0" borderId="36" xfId="0" applyBorder="1" applyAlignment="1">
      <alignment horizontal="center" vertical="center" shrinkToFit="1"/>
    </xf>
    <xf numFmtId="0" fontId="0" fillId="3" borderId="27" xfId="0" applyFont="1" applyFill="1" applyBorder="1" applyAlignment="1">
      <alignment horizontal="center" vertical="center" shrinkToFit="1"/>
    </xf>
    <xf numFmtId="9" fontId="0" fillId="0" borderId="36" xfId="0" applyNumberFormat="1" applyBorder="1" applyAlignment="1">
      <alignment horizontal="center" vertical="center"/>
    </xf>
    <xf numFmtId="49" fontId="0" fillId="0" borderId="36" xfId="0" applyNumberFormat="1" applyBorder="1" applyAlignment="1">
      <alignment horizontal="center" vertical="center"/>
    </xf>
    <xf numFmtId="10" fontId="0" fillId="0" borderId="36" xfId="11" applyNumberFormat="1" applyFont="1" applyBorder="1" applyAlignment="1">
      <alignment horizontal="center" vertical="center"/>
    </xf>
    <xf numFmtId="38" fontId="0" fillId="0" borderId="113" xfId="1" applyFont="1" applyBorder="1" applyAlignment="1">
      <alignment vertical="center"/>
    </xf>
    <xf numFmtId="38" fontId="0" fillId="0" borderId="63" xfId="1" applyFont="1" applyBorder="1" applyAlignment="1">
      <alignment vertical="center"/>
    </xf>
    <xf numFmtId="38" fontId="0" fillId="0" borderId="64" xfId="1" applyFont="1" applyBorder="1" applyAlignment="1">
      <alignment vertical="center"/>
    </xf>
    <xf numFmtId="38" fontId="0" fillId="0" borderId="114" xfId="1" applyFont="1" applyBorder="1" applyAlignment="1">
      <alignment vertical="center"/>
    </xf>
    <xf numFmtId="0" fontId="16" fillId="0" borderId="0" xfId="2" applyFont="1" applyAlignment="1" applyProtection="1">
      <alignment vertical="center"/>
      <protection locked="0"/>
    </xf>
    <xf numFmtId="0" fontId="6" fillId="0" borderId="0" xfId="0" applyFont="1" applyFill="1" applyAlignment="1">
      <alignment horizontal="justify" vertical="center"/>
    </xf>
    <xf numFmtId="0" fontId="7" fillId="0" borderId="0" xfId="0" applyFont="1" applyFill="1" applyAlignment="1">
      <alignment horizontal="center" vertical="center" shrinkToFit="1"/>
    </xf>
    <xf numFmtId="0" fontId="6" fillId="0" borderId="40"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41" xfId="0" applyFont="1" applyFill="1" applyBorder="1" applyAlignment="1">
      <alignment horizontal="center" vertical="center"/>
    </xf>
    <xf numFmtId="176" fontId="50" fillId="0" borderId="47" xfId="0" applyNumberFormat="1" applyFont="1" applyFill="1" applyBorder="1" applyAlignment="1">
      <alignment horizontal="right" vertical="center" shrinkToFit="1"/>
    </xf>
    <xf numFmtId="176" fontId="50" fillId="0" borderId="48" xfId="0" applyNumberFormat="1" applyFont="1" applyFill="1" applyBorder="1" applyAlignment="1">
      <alignment horizontal="right" vertical="center" shrinkToFit="1"/>
    </xf>
    <xf numFmtId="38" fontId="50" fillId="0" borderId="48" xfId="1" applyFont="1" applyFill="1" applyBorder="1" applyAlignment="1">
      <alignment horizontal="right" vertical="center" shrinkToFit="1"/>
    </xf>
    <xf numFmtId="38" fontId="50" fillId="0" borderId="58" xfId="1" applyFont="1" applyFill="1" applyBorder="1" applyAlignment="1">
      <alignment horizontal="right" vertical="center"/>
    </xf>
    <xf numFmtId="38" fontId="50" fillId="0" borderId="76" xfId="1" applyFont="1" applyFill="1" applyBorder="1" applyAlignment="1">
      <alignment horizontal="right" vertical="center"/>
    </xf>
    <xf numFmtId="0" fontId="50" fillId="0" borderId="8" xfId="0" applyFont="1" applyFill="1" applyBorder="1" applyAlignment="1">
      <alignment horizontal="left" vertical="center" shrinkToFit="1"/>
    </xf>
    <xf numFmtId="0" fontId="50" fillId="0" borderId="0" xfId="0" applyFont="1" applyFill="1" applyBorder="1" applyAlignment="1">
      <alignment horizontal="left" vertical="center" shrinkToFit="1"/>
    </xf>
    <xf numFmtId="0" fontId="50" fillId="0" borderId="25" xfId="0" applyFont="1" applyFill="1" applyBorder="1" applyAlignment="1">
      <alignment horizontal="right" vertical="center" shrinkToFit="1"/>
    </xf>
    <xf numFmtId="0" fontId="50" fillId="0" borderId="6" xfId="0" applyFont="1" applyFill="1" applyBorder="1" applyAlignment="1">
      <alignment horizontal="right" vertical="center" shrinkToFit="1"/>
    </xf>
    <xf numFmtId="38" fontId="11" fillId="0" borderId="26" xfId="1" applyFont="1" applyFill="1" applyBorder="1" applyAlignment="1">
      <alignment horizontal="right" vertical="center" shrinkToFit="1"/>
    </xf>
    <xf numFmtId="38" fontId="11" fillId="0" borderId="27" xfId="1" applyFont="1" applyFill="1" applyBorder="1" applyAlignment="1">
      <alignment horizontal="right" vertical="center" shrinkToFit="1"/>
    </xf>
    <xf numFmtId="0" fontId="39" fillId="0" borderId="0" xfId="0" applyFont="1" applyFill="1" applyAlignment="1">
      <alignment horizontal="left" vertical="center"/>
    </xf>
    <xf numFmtId="0" fontId="50" fillId="0" borderId="5" xfId="0" applyFont="1" applyFill="1" applyBorder="1" applyAlignment="1">
      <alignment horizontal="left" vertical="top" wrapText="1"/>
    </xf>
    <xf numFmtId="0" fontId="50" fillId="0" borderId="7" xfId="0" applyFont="1" applyFill="1" applyBorder="1" applyAlignment="1">
      <alignment horizontal="left" vertical="top" wrapText="1"/>
    </xf>
    <xf numFmtId="0" fontId="50" fillId="0" borderId="0" xfId="0" applyFont="1" applyFill="1" applyBorder="1" applyAlignment="1">
      <alignment horizontal="left" vertical="top" wrapText="1"/>
    </xf>
    <xf numFmtId="0" fontId="50" fillId="0" borderId="6" xfId="0" applyFont="1" applyFill="1" applyBorder="1" applyAlignment="1">
      <alignment horizontal="left" vertical="top" wrapText="1"/>
    </xf>
    <xf numFmtId="0" fontId="50" fillId="0" borderId="4" xfId="0" applyFont="1" applyFill="1" applyBorder="1" applyAlignment="1">
      <alignment horizontal="left" vertical="top" wrapText="1"/>
    </xf>
    <xf numFmtId="0" fontId="50" fillId="0" borderId="3" xfId="0" applyFont="1" applyFill="1" applyBorder="1" applyAlignment="1">
      <alignment horizontal="left" vertical="top" wrapText="1"/>
    </xf>
    <xf numFmtId="0" fontId="6" fillId="0" borderId="15" xfId="0" applyFont="1" applyFill="1" applyBorder="1" applyAlignment="1">
      <alignment horizontal="center" vertical="center"/>
    </xf>
    <xf numFmtId="0" fontId="6"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5" xfId="0" applyFont="1" applyFill="1" applyBorder="1" applyAlignment="1">
      <alignment horizontal="center" vertical="center"/>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xf>
    <xf numFmtId="0" fontId="7" fillId="0" borderId="51" xfId="0" applyFont="1" applyFill="1" applyBorder="1" applyAlignment="1">
      <alignment horizontal="center" vertical="center"/>
    </xf>
    <xf numFmtId="176" fontId="50" fillId="0" borderId="42" xfId="0" applyNumberFormat="1" applyFont="1" applyFill="1" applyBorder="1" applyAlignment="1">
      <alignment horizontal="right" vertical="center" shrinkToFit="1"/>
    </xf>
    <xf numFmtId="176" fontId="50" fillId="0" borderId="43" xfId="0" applyNumberFormat="1" applyFont="1" applyFill="1" applyBorder="1" applyAlignment="1">
      <alignment horizontal="right" vertical="center" shrinkToFit="1"/>
    </xf>
    <xf numFmtId="38" fontId="50" fillId="0" borderId="43" xfId="0" applyNumberFormat="1" applyFont="1" applyFill="1" applyBorder="1" applyAlignment="1">
      <alignment horizontal="right" vertical="center" shrinkToFit="1"/>
    </xf>
    <xf numFmtId="0" fontId="50" fillId="0" borderId="44" xfId="0" applyFont="1" applyFill="1" applyBorder="1" applyAlignment="1">
      <alignment horizontal="right" vertical="center" shrinkToFit="1"/>
    </xf>
    <xf numFmtId="38" fontId="11" fillId="0" borderId="25" xfId="1" applyFont="1" applyFill="1" applyBorder="1" applyAlignment="1">
      <alignment horizontal="right" vertical="center" shrinkToFit="1"/>
    </xf>
    <xf numFmtId="38" fontId="11" fillId="0" borderId="6" xfId="1" applyFont="1" applyFill="1" applyBorder="1" applyAlignment="1">
      <alignment horizontal="right" vertical="center" shrinkToFit="1"/>
    </xf>
    <xf numFmtId="38" fontId="11" fillId="0" borderId="8" xfId="1" applyFont="1" applyFill="1" applyBorder="1" applyAlignment="1">
      <alignment horizontal="right" vertical="center" shrinkToFit="1"/>
    </xf>
    <xf numFmtId="38" fontId="11" fillId="0" borderId="24" xfId="1" applyFont="1" applyFill="1" applyBorder="1" applyAlignment="1">
      <alignment horizontal="right" vertical="center" shrinkToFit="1"/>
    </xf>
    <xf numFmtId="0" fontId="7" fillId="0" borderId="46" xfId="0" applyFont="1" applyFill="1" applyBorder="1" applyAlignment="1">
      <alignment horizontal="distributed" vertical="center" indent="1"/>
    </xf>
    <xf numFmtId="0" fontId="7" fillId="0" borderId="17" xfId="0" applyFont="1" applyFill="1" applyBorder="1" applyAlignment="1">
      <alignment horizontal="distributed" vertical="center" indent="1"/>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38" fontId="50" fillId="0" borderId="48" xfId="0" applyNumberFormat="1" applyFont="1" applyFill="1" applyBorder="1" applyAlignment="1">
      <alignment horizontal="right" vertical="center" shrinkToFit="1"/>
    </xf>
    <xf numFmtId="38" fontId="50" fillId="0" borderId="49" xfId="0" applyNumberFormat="1" applyFont="1" applyFill="1" applyBorder="1" applyAlignment="1">
      <alignment horizontal="right" vertical="center" shrinkToFit="1"/>
    </xf>
    <xf numFmtId="0" fontId="12" fillId="2" borderId="42" xfId="0" applyFont="1" applyFill="1" applyBorder="1" applyAlignment="1">
      <alignment horizontal="center" vertical="center" shrinkToFit="1"/>
    </xf>
    <xf numFmtId="0" fontId="12" fillId="2" borderId="53" xfId="0" applyFont="1" applyFill="1" applyBorder="1" applyAlignment="1">
      <alignment horizontal="center" vertical="center" shrinkToFit="1"/>
    </xf>
    <xf numFmtId="0" fontId="12" fillId="2" borderId="43" xfId="0" applyFont="1" applyFill="1" applyBorder="1" applyAlignment="1">
      <alignment horizontal="center" vertical="center" shrinkToFit="1"/>
    </xf>
    <xf numFmtId="0" fontId="12" fillId="2" borderId="44" xfId="0" applyFont="1" applyFill="1" applyBorder="1" applyAlignment="1">
      <alignment horizontal="center" vertical="center" shrinkToFit="1"/>
    </xf>
    <xf numFmtId="176" fontId="12" fillId="2" borderId="42" xfId="0" applyNumberFormat="1" applyFont="1" applyFill="1" applyBorder="1" applyAlignment="1">
      <alignment horizontal="right" vertical="center" shrinkToFit="1"/>
    </xf>
    <xf numFmtId="176" fontId="12" fillId="2" borderId="43" xfId="0" applyNumberFormat="1" applyFont="1" applyFill="1" applyBorder="1" applyAlignment="1">
      <alignment horizontal="right" vertical="center" shrinkToFit="1"/>
    </xf>
    <xf numFmtId="176" fontId="12" fillId="2" borderId="44" xfId="0" applyNumberFormat="1" applyFont="1" applyFill="1" applyBorder="1" applyAlignment="1">
      <alignment horizontal="right" vertical="center" shrinkToFit="1"/>
    </xf>
    <xf numFmtId="176" fontId="9" fillId="0" borderId="10" xfId="0" applyNumberFormat="1"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7"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50" fillId="0" borderId="11" xfId="0" applyFont="1" applyFill="1" applyBorder="1" applyAlignment="1">
      <alignment horizontal="left" vertical="center" wrapText="1"/>
    </xf>
    <xf numFmtId="0" fontId="50" fillId="0" borderId="7" xfId="0" applyFont="1" applyFill="1" applyBorder="1" applyAlignment="1">
      <alignment horizontal="left" vertical="center" wrapText="1"/>
    </xf>
    <xf numFmtId="0" fontId="50" fillId="0" borderId="8" xfId="0" applyFont="1" applyFill="1" applyBorder="1" applyAlignment="1">
      <alignment horizontal="left" vertical="center" wrapText="1"/>
    </xf>
    <xf numFmtId="0" fontId="50"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0" fillId="0" borderId="8"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38" fontId="50" fillId="0" borderId="43" xfId="1" applyFont="1" applyFill="1" applyBorder="1" applyAlignment="1">
      <alignment horizontal="right" vertical="center" shrinkToFi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49" fillId="0" borderId="8"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176" fontId="50" fillId="0" borderId="11" xfId="0" applyNumberFormat="1" applyFont="1" applyFill="1" applyBorder="1" applyAlignment="1">
      <alignment horizontal="right" vertical="center" wrapText="1"/>
    </xf>
    <xf numFmtId="176" fontId="50" fillId="0" borderId="7" xfId="0" applyNumberFormat="1" applyFont="1" applyFill="1" applyBorder="1" applyAlignment="1">
      <alignment horizontal="right" vertical="center" wrapText="1"/>
    </xf>
    <xf numFmtId="176" fontId="50" fillId="0" borderId="8" xfId="0" applyNumberFormat="1" applyFont="1" applyFill="1" applyBorder="1" applyAlignment="1">
      <alignment horizontal="right" vertical="center" wrapText="1"/>
    </xf>
    <xf numFmtId="176" fontId="50" fillId="0" borderId="6" xfId="0" applyNumberFormat="1" applyFont="1" applyFill="1" applyBorder="1" applyAlignment="1">
      <alignment horizontal="right" vertical="center" wrapText="1"/>
    </xf>
    <xf numFmtId="176" fontId="6" fillId="0" borderId="10"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38" fontId="11" fillId="0" borderId="32" xfId="1" applyFont="1" applyFill="1" applyBorder="1" applyAlignment="1">
      <alignment horizontal="right" vertical="center" shrinkToFit="1"/>
    </xf>
    <xf numFmtId="38" fontId="11" fillId="0" borderId="34" xfId="1" applyFont="1" applyFill="1" applyBorder="1" applyAlignment="1">
      <alignment horizontal="right" vertical="center" shrinkToFit="1"/>
    </xf>
    <xf numFmtId="38" fontId="50" fillId="0" borderId="26" xfId="1" applyFont="1" applyFill="1" applyBorder="1" applyAlignment="1">
      <alignment horizontal="right" vertical="center" shrinkToFit="1"/>
    </xf>
    <xf numFmtId="38" fontId="50" fillId="0" borderId="27" xfId="1" applyFont="1" applyFill="1" applyBorder="1" applyAlignment="1">
      <alignment horizontal="right" vertical="center" shrinkToFit="1"/>
    </xf>
    <xf numFmtId="38" fontId="50" fillId="0" borderId="25" xfId="1" applyFont="1" applyFill="1" applyBorder="1" applyAlignment="1">
      <alignment horizontal="right" vertical="center" shrinkToFit="1"/>
    </xf>
    <xf numFmtId="38" fontId="50" fillId="0" borderId="6" xfId="1" applyFont="1" applyFill="1" applyBorder="1" applyAlignment="1">
      <alignment horizontal="right" vertical="center" shrinkToFit="1"/>
    </xf>
    <xf numFmtId="6" fontId="50" fillId="0" borderId="0" xfId="1" applyNumberFormat="1" applyFont="1" applyFill="1" applyBorder="1" applyAlignment="1">
      <alignment horizontal="right" vertical="center" shrinkToFit="1"/>
    </xf>
    <xf numFmtId="38" fontId="53" fillId="0" borderId="25" xfId="1" applyFont="1" applyFill="1" applyBorder="1" applyAlignment="1">
      <alignment horizontal="right" vertical="center" shrinkToFit="1"/>
    </xf>
    <xf numFmtId="38" fontId="53" fillId="0" borderId="6" xfId="1" applyFont="1" applyFill="1" applyBorder="1" applyAlignment="1">
      <alignment horizontal="right" vertical="center" shrinkToFit="1"/>
    </xf>
    <xf numFmtId="38" fontId="50" fillId="0" borderId="0" xfId="1" applyFont="1" applyFill="1" applyBorder="1" applyAlignment="1">
      <alignment horizontal="right" vertical="center" shrinkToFit="1"/>
    </xf>
    <xf numFmtId="38" fontId="53" fillId="0" borderId="26" xfId="1" applyFont="1" applyFill="1" applyBorder="1" applyAlignment="1">
      <alignment horizontal="right" vertical="center" shrinkToFit="1"/>
    </xf>
    <xf numFmtId="38" fontId="53" fillId="0" borderId="27" xfId="1" applyFont="1" applyFill="1" applyBorder="1" applyAlignment="1">
      <alignment horizontal="right" vertical="center" shrinkToFit="1"/>
    </xf>
    <xf numFmtId="38" fontId="50" fillId="0" borderId="8" xfId="1" applyFont="1" applyFill="1" applyBorder="1" applyAlignment="1">
      <alignment horizontal="right" vertical="center" shrinkToFit="1"/>
    </xf>
    <xf numFmtId="38" fontId="50" fillId="0" borderId="24" xfId="1" applyFont="1" applyFill="1" applyBorder="1" applyAlignment="1">
      <alignment horizontal="right" vertical="center" shrinkToFit="1"/>
    </xf>
    <xf numFmtId="38" fontId="53" fillId="0" borderId="8" xfId="1" applyFont="1" applyFill="1" applyBorder="1" applyAlignment="1">
      <alignment horizontal="right" vertical="center" shrinkToFit="1"/>
    </xf>
    <xf numFmtId="38" fontId="53" fillId="0" borderId="24" xfId="1" applyFont="1" applyFill="1" applyBorder="1" applyAlignment="1">
      <alignment horizontal="right" vertical="center" shrinkToFit="1"/>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xf>
    <xf numFmtId="176" fontId="49" fillId="0" borderId="9" xfId="0" applyNumberFormat="1" applyFont="1" applyFill="1" applyBorder="1" applyAlignment="1">
      <alignment horizontal="right" vertical="center"/>
    </xf>
    <xf numFmtId="176" fontId="49" fillId="0" borderId="2" xfId="0" applyNumberFormat="1" applyFont="1" applyFill="1" applyBorder="1" applyAlignment="1">
      <alignment horizontal="right" vertical="center"/>
    </xf>
    <xf numFmtId="38" fontId="50" fillId="0" borderId="11" xfId="1" applyFont="1" applyFill="1" applyBorder="1" applyAlignment="1">
      <alignment horizontal="right" vertical="center" shrinkToFit="1"/>
    </xf>
    <xf numFmtId="38" fontId="50" fillId="0" borderId="22" xfId="1" applyFont="1" applyFill="1" applyBorder="1" applyAlignment="1">
      <alignment horizontal="right" vertical="center" shrinkToFit="1"/>
    </xf>
    <xf numFmtId="38" fontId="50" fillId="0" borderId="23" xfId="1" applyFont="1" applyFill="1" applyBorder="1" applyAlignment="1">
      <alignment horizontal="right" vertical="center" shrinkToFit="1"/>
    </xf>
    <xf numFmtId="38" fontId="50" fillId="0" borderId="7" xfId="1" applyFont="1" applyFill="1" applyBorder="1" applyAlignment="1">
      <alignment horizontal="right" vertical="center" shrinkToFit="1"/>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6" xfId="0" applyFont="1" applyFill="1" applyBorder="1" applyAlignment="1">
      <alignment horizontal="left" vertical="center"/>
    </xf>
    <xf numFmtId="177" fontId="54" fillId="0" borderId="0" xfId="1" applyNumberFormat="1" applyFont="1" applyFill="1" applyBorder="1" applyAlignment="1">
      <alignment horizontal="right" vertical="center" shrinkToFit="1"/>
    </xf>
    <xf numFmtId="0" fontId="50" fillId="0" borderId="0" xfId="0" applyFont="1" applyFill="1" applyBorder="1" applyAlignment="1">
      <alignment horizontal="center" vertical="center" shrinkToFit="1"/>
    </xf>
    <xf numFmtId="176" fontId="50" fillId="0" borderId="2" xfId="0" applyNumberFormat="1" applyFont="1" applyFill="1" applyBorder="1" applyAlignment="1">
      <alignment horizontal="right" vertical="center"/>
    </xf>
    <xf numFmtId="0" fontId="7" fillId="0" borderId="20" xfId="0" applyFont="1" applyFill="1" applyBorder="1" applyAlignment="1">
      <alignment horizontal="distributed" vertical="center" indent="1"/>
    </xf>
    <xf numFmtId="0" fontId="7" fillId="0" borderId="21" xfId="0" applyFont="1" applyFill="1" applyBorder="1" applyAlignment="1">
      <alignment horizontal="distributed" vertical="center" indent="1"/>
    </xf>
    <xf numFmtId="0" fontId="6" fillId="0" borderId="9"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5" xfId="0" applyFont="1" applyFill="1" applyBorder="1" applyAlignment="1">
      <alignment horizontal="distributed" vertical="center" indent="7"/>
    </xf>
    <xf numFmtId="0" fontId="6" fillId="0" borderId="16" xfId="0" applyFont="1" applyFill="1" applyBorder="1" applyAlignment="1">
      <alignment horizontal="distributed" vertical="center" indent="7"/>
    </xf>
    <xf numFmtId="0" fontId="6" fillId="0" borderId="17" xfId="0" applyFont="1" applyFill="1" applyBorder="1" applyAlignment="1">
      <alignment horizontal="distributed" vertical="center" indent="7"/>
    </xf>
    <xf numFmtId="0" fontId="6" fillId="0" borderId="18" xfId="0" applyFont="1" applyFill="1" applyBorder="1" applyAlignment="1">
      <alignment horizontal="center" vertical="center"/>
    </xf>
    <xf numFmtId="0" fontId="13" fillId="0" borderId="8"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1"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Alignment="1">
      <alignment horizontal="center" wrapText="1"/>
    </xf>
    <xf numFmtId="0" fontId="6" fillId="0" borderId="4" xfId="0" applyFont="1" applyFill="1" applyBorder="1" applyAlignment="1">
      <alignment horizontal="justify"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11" xfId="0" applyFont="1" applyFill="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6"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7" xfId="0" applyFont="1" applyFill="1" applyBorder="1" applyAlignment="1">
      <alignment vertical="center"/>
    </xf>
    <xf numFmtId="0" fontId="6" fillId="0" borderId="8" xfId="0" applyFont="1" applyFill="1" applyBorder="1" applyAlignment="1">
      <alignment horizontal="left" vertical="center"/>
    </xf>
    <xf numFmtId="0" fontId="6" fillId="0" borderId="8" xfId="0" applyFont="1" applyFill="1" applyBorder="1" applyAlignment="1">
      <alignment horizontal="left" vertical="top"/>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6" fillId="0" borderId="7" xfId="0" applyFont="1" applyFill="1" applyBorder="1" applyAlignment="1">
      <alignment horizontal="left" vertical="center"/>
    </xf>
    <xf numFmtId="0" fontId="7" fillId="0" borderId="0" xfId="0" applyFont="1" applyFill="1" applyBorder="1" applyAlignment="1">
      <alignment vertical="top"/>
    </xf>
    <xf numFmtId="0" fontId="7" fillId="0" borderId="6" xfId="0" applyFont="1" applyFill="1" applyBorder="1" applyAlignment="1">
      <alignment vertical="top"/>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6" xfId="0" applyFont="1" applyFill="1" applyBorder="1" applyAlignment="1">
      <alignment vertical="center"/>
    </xf>
    <xf numFmtId="0" fontId="0" fillId="3" borderId="61" xfId="0" applyFill="1" applyBorder="1" applyAlignment="1">
      <alignment horizontal="center" vertical="center"/>
    </xf>
    <xf numFmtId="0" fontId="0" fillId="3" borderId="18" xfId="0" applyFill="1" applyBorder="1" applyAlignment="1">
      <alignment horizontal="center" vertical="center"/>
    </xf>
    <xf numFmtId="0" fontId="0" fillId="0" borderId="0" xfId="0" applyAlignment="1">
      <alignment horizontal="left" vertical="center" wrapText="1"/>
    </xf>
    <xf numFmtId="0" fontId="0" fillId="0" borderId="58" xfId="0" applyBorder="1" applyAlignment="1">
      <alignment horizontal="center" vertical="center" shrinkToFit="1"/>
    </xf>
    <xf numFmtId="0" fontId="0" fillId="0" borderId="52" xfId="0" applyBorder="1" applyAlignment="1">
      <alignment horizontal="center" vertical="center" shrinkToFit="1"/>
    </xf>
    <xf numFmtId="0" fontId="0" fillId="4" borderId="36" xfId="0" applyFill="1" applyBorder="1" applyAlignment="1">
      <alignment horizontal="center" vertical="center" shrinkToFit="1"/>
    </xf>
    <xf numFmtId="0" fontId="0" fillId="3" borderId="36" xfId="0" applyFill="1" applyBorder="1" applyAlignment="1">
      <alignment horizontal="center" vertical="center" shrinkToFit="1"/>
    </xf>
    <xf numFmtId="0" fontId="0" fillId="4" borderId="58" xfId="0" applyFill="1" applyBorder="1" applyAlignment="1">
      <alignment horizontal="center" vertical="center" shrinkToFit="1"/>
    </xf>
    <xf numFmtId="0" fontId="0" fillId="4" borderId="52" xfId="0" applyFill="1" applyBorder="1" applyAlignment="1">
      <alignment horizontal="center" vertical="center" shrinkToFit="1"/>
    </xf>
    <xf numFmtId="0" fontId="0" fillId="3" borderId="69" xfId="0" applyFill="1" applyBorder="1" applyAlignment="1">
      <alignment horizontal="center" vertical="center" shrinkToFit="1"/>
    </xf>
    <xf numFmtId="0" fontId="0" fillId="3" borderId="48" xfId="0" applyFill="1" applyBorder="1" applyAlignment="1">
      <alignment horizontal="center" vertical="center" shrinkToFit="1"/>
    </xf>
    <xf numFmtId="0" fontId="0" fillId="3" borderId="67" xfId="0" applyFill="1" applyBorder="1" applyAlignment="1">
      <alignment horizontal="center" vertical="center" shrinkToFit="1"/>
    </xf>
    <xf numFmtId="0" fontId="0" fillId="3" borderId="68" xfId="0" applyFill="1" applyBorder="1" applyAlignment="1">
      <alignment horizontal="center" vertical="center" shrinkToFit="1"/>
    </xf>
    <xf numFmtId="0" fontId="0" fillId="3" borderId="35" xfId="0" applyFill="1" applyBorder="1" applyAlignment="1">
      <alignment horizontal="center" vertical="center" shrinkToFit="1"/>
    </xf>
    <xf numFmtId="0" fontId="0" fillId="3" borderId="34" xfId="0" applyFill="1" applyBorder="1" applyAlignment="1">
      <alignment horizontal="center" vertical="center" shrinkToFit="1"/>
    </xf>
    <xf numFmtId="0" fontId="0" fillId="3" borderId="58" xfId="0" applyFill="1" applyBorder="1" applyAlignment="1">
      <alignment horizontal="center" vertical="center"/>
    </xf>
    <xf numFmtId="0" fontId="0" fillId="3" borderId="52" xfId="0" applyFill="1" applyBorder="1" applyAlignment="1">
      <alignment horizontal="center" vertical="center"/>
    </xf>
    <xf numFmtId="0" fontId="0" fillId="3" borderId="65" xfId="0" applyFill="1" applyBorder="1" applyAlignment="1">
      <alignment horizontal="center" vertical="center"/>
    </xf>
    <xf numFmtId="0" fontId="38" fillId="3" borderId="65" xfId="0" applyFont="1" applyFill="1" applyBorder="1" applyAlignment="1">
      <alignment horizontal="left" vertical="center"/>
    </xf>
    <xf numFmtId="0" fontId="38" fillId="3" borderId="52" xfId="0" applyFont="1" applyFill="1" applyBorder="1" applyAlignment="1">
      <alignment horizontal="left" vertical="center"/>
    </xf>
    <xf numFmtId="0" fontId="57" fillId="3" borderId="65" xfId="0" applyFont="1" applyFill="1" applyBorder="1" applyAlignment="1">
      <alignment horizontal="left" vertical="center"/>
    </xf>
    <xf numFmtId="0" fontId="57" fillId="3" borderId="52" xfId="0" applyFont="1" applyFill="1" applyBorder="1" applyAlignment="1">
      <alignment horizontal="left" vertical="center"/>
    </xf>
    <xf numFmtId="2" fontId="22" fillId="0" borderId="58" xfId="0" applyNumberFormat="1" applyFont="1" applyBorder="1" applyAlignment="1">
      <alignment horizontal="right" vertical="center"/>
    </xf>
    <xf numFmtId="2" fontId="22" fillId="0" borderId="65" xfId="0" applyNumberFormat="1" applyFont="1" applyBorder="1" applyAlignment="1">
      <alignment horizontal="right" vertical="center"/>
    </xf>
    <xf numFmtId="38" fontId="22" fillId="0" borderId="58" xfId="1" applyFont="1" applyBorder="1" applyAlignment="1">
      <alignment vertical="center"/>
    </xf>
    <xf numFmtId="38" fontId="22" fillId="0" borderId="65" xfId="1" applyFont="1" applyBorder="1" applyAlignment="1">
      <alignment vertical="center"/>
    </xf>
    <xf numFmtId="0" fontId="0" fillId="0" borderId="58" xfId="0" applyBorder="1" applyAlignment="1">
      <alignment horizontal="center" vertical="center"/>
    </xf>
    <xf numFmtId="0" fontId="0" fillId="0" borderId="52" xfId="0" applyBorder="1" applyAlignment="1">
      <alignment horizontal="center" vertical="center"/>
    </xf>
    <xf numFmtId="0" fontId="0" fillId="3" borderId="69"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48" xfId="0" applyFont="1" applyFill="1" applyBorder="1" applyAlignment="1">
      <alignment horizontal="center" vertical="center" wrapText="1"/>
    </xf>
    <xf numFmtId="38" fontId="0" fillId="3" borderId="69" xfId="0" applyNumberFormat="1" applyFill="1" applyBorder="1" applyAlignment="1">
      <alignment horizontal="center" vertical="center"/>
    </xf>
    <xf numFmtId="38" fontId="0" fillId="3" borderId="27" xfId="0" applyNumberFormat="1" applyFill="1" applyBorder="1" applyAlignment="1">
      <alignment horizontal="center" vertical="center"/>
    </xf>
    <xf numFmtId="38" fontId="0" fillId="3" borderId="48" xfId="0" applyNumberFormat="1" applyFill="1" applyBorder="1" applyAlignment="1">
      <alignment horizontal="center" vertical="center"/>
    </xf>
    <xf numFmtId="0" fontId="0" fillId="3" borderId="69" xfId="0" applyFont="1" applyFill="1" applyBorder="1" applyAlignment="1">
      <alignment horizontal="center" vertical="center" shrinkToFit="1"/>
    </xf>
    <xf numFmtId="0" fontId="0" fillId="3" borderId="48" xfId="0" applyFont="1" applyFill="1" applyBorder="1" applyAlignment="1">
      <alignment horizontal="center" vertical="center" shrinkToFit="1"/>
    </xf>
    <xf numFmtId="0" fontId="0" fillId="3" borderId="36"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67" xfId="0" applyFont="1" applyFill="1" applyBorder="1" applyAlignment="1">
      <alignment horizontal="center" vertical="center"/>
    </xf>
    <xf numFmtId="0" fontId="0" fillId="3" borderId="68"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69" xfId="0" applyFill="1" applyBorder="1" applyAlignment="1">
      <alignment horizontal="center" vertical="center" wrapText="1"/>
    </xf>
    <xf numFmtId="0" fontId="0" fillId="3" borderId="48" xfId="0" applyFill="1" applyBorder="1" applyAlignment="1">
      <alignment horizontal="center" vertical="center" wrapText="1"/>
    </xf>
    <xf numFmtId="0" fontId="0" fillId="3" borderId="58"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52" xfId="0" applyFont="1" applyFill="1" applyBorder="1" applyAlignment="1">
      <alignment horizontal="center" vertical="center"/>
    </xf>
    <xf numFmtId="0" fontId="0" fillId="4" borderId="58" xfId="0" applyFill="1" applyBorder="1" applyAlignment="1">
      <alignment horizontal="center" vertical="center"/>
    </xf>
    <xf numFmtId="0" fontId="0" fillId="4" borderId="52" xfId="0" applyFill="1" applyBorder="1" applyAlignment="1">
      <alignment horizontal="center" vertical="center"/>
    </xf>
    <xf numFmtId="0" fontId="0" fillId="3" borderId="35" xfId="0" applyFont="1" applyFill="1" applyBorder="1" applyAlignment="1">
      <alignment horizontal="center" vertical="center" shrinkToFit="1"/>
    </xf>
    <xf numFmtId="0" fontId="0" fillId="3" borderId="34" xfId="0" applyFont="1" applyFill="1" applyBorder="1" applyAlignment="1">
      <alignment horizontal="center" vertical="center" shrinkToFit="1"/>
    </xf>
    <xf numFmtId="0" fontId="0" fillId="3" borderId="58" xfId="0" applyFont="1" applyFill="1" applyBorder="1" applyAlignment="1">
      <alignment horizontal="center" vertical="center" shrinkToFit="1"/>
    </xf>
    <xf numFmtId="0" fontId="0" fillId="3" borderId="65" xfId="0" applyFont="1" applyFill="1" applyBorder="1" applyAlignment="1">
      <alignment horizontal="center" vertical="center" shrinkToFit="1"/>
    </xf>
    <xf numFmtId="0" fontId="16" fillId="0" borderId="0" xfId="2" applyFont="1" applyAlignment="1" applyProtection="1">
      <alignment horizontal="center" vertical="center"/>
      <protection locked="0"/>
    </xf>
    <xf numFmtId="0" fontId="19" fillId="0" borderId="0" xfId="2" applyFont="1" applyBorder="1" applyAlignment="1" applyProtection="1">
      <alignment horizontal="right" vertical="center"/>
      <protection locked="0"/>
    </xf>
    <xf numFmtId="0" fontId="20" fillId="0" borderId="32" xfId="2" applyFont="1" applyBorder="1" applyAlignment="1" applyProtection="1">
      <alignment horizontal="left" vertical="center"/>
      <protection locked="0"/>
    </xf>
    <xf numFmtId="0" fontId="19" fillId="0" borderId="32" xfId="0" applyFont="1" applyBorder="1" applyAlignment="1">
      <alignment vertical="center"/>
    </xf>
    <xf numFmtId="0" fontId="20" fillId="0" borderId="65" xfId="0" applyFont="1" applyBorder="1" applyAlignment="1" applyProtection="1">
      <alignment horizontal="left" vertical="center"/>
      <protection locked="0"/>
    </xf>
    <xf numFmtId="0" fontId="20" fillId="0" borderId="0" xfId="0" applyFont="1" applyAlignment="1" applyProtection="1">
      <alignment horizontal="right" vertical="center"/>
      <protection locked="0"/>
    </xf>
    <xf numFmtId="0" fontId="20" fillId="0" borderId="66" xfId="0" applyFont="1" applyBorder="1" applyAlignment="1" applyProtection="1">
      <alignment horizontal="left" vertical="center"/>
      <protection locked="0"/>
    </xf>
    <xf numFmtId="0" fontId="20" fillId="0" borderId="32" xfId="0" applyFont="1" applyBorder="1" applyAlignment="1" applyProtection="1">
      <alignment horizontal="center" vertical="center"/>
      <protection locked="0"/>
    </xf>
    <xf numFmtId="0" fontId="19" fillId="0" borderId="0" xfId="0" applyFont="1" applyAlignment="1">
      <alignment horizontal="right" vertical="center"/>
    </xf>
    <xf numFmtId="0" fontId="19" fillId="0" borderId="32" xfId="0" applyFont="1" applyBorder="1" applyAlignment="1" applyProtection="1">
      <alignment horizontal="left" vertical="center"/>
      <protection locked="0"/>
    </xf>
    <xf numFmtId="0" fontId="20" fillId="0" borderId="32" xfId="0" applyFont="1" applyBorder="1" applyAlignment="1" applyProtection="1">
      <alignment horizontal="left" vertical="center"/>
      <protection locked="0"/>
    </xf>
    <xf numFmtId="0" fontId="20" fillId="0" borderId="65" xfId="2" applyFont="1" applyBorder="1" applyAlignment="1" applyProtection="1">
      <alignment horizontal="right" vertical="center"/>
      <protection locked="0"/>
    </xf>
    <xf numFmtId="181" fontId="32" fillId="0" borderId="60" xfId="5" applyNumberFormat="1" applyFont="1" applyBorder="1" applyAlignment="1">
      <alignment horizontal="left" vertical="center"/>
    </xf>
    <xf numFmtId="181" fontId="32" fillId="0" borderId="71" xfId="5" applyNumberFormat="1" applyFont="1" applyBorder="1" applyAlignment="1">
      <alignment horizontal="left" vertical="center"/>
    </xf>
    <xf numFmtId="181" fontId="32" fillId="0" borderId="72" xfId="5" applyNumberFormat="1" applyFont="1" applyBorder="1" applyAlignment="1">
      <alignment horizontal="left" vertical="center"/>
    </xf>
    <xf numFmtId="0" fontId="34" fillId="0" borderId="74" xfId="5" applyFont="1" applyFill="1" applyBorder="1" applyAlignment="1">
      <alignment horizontal="center" vertical="center"/>
    </xf>
    <xf numFmtId="0" fontId="34" fillId="0" borderId="75" xfId="5" applyFont="1" applyFill="1" applyBorder="1" applyAlignment="1">
      <alignment horizontal="center" vertical="center"/>
    </xf>
    <xf numFmtId="38" fontId="20" fillId="0" borderId="36" xfId="0" applyNumberFormat="1" applyFont="1" applyBorder="1" applyAlignment="1">
      <alignment horizontal="left" vertical="center"/>
    </xf>
    <xf numFmtId="0" fontId="35" fillId="3" borderId="58" xfId="5" applyFont="1" applyFill="1" applyBorder="1" applyAlignment="1">
      <alignment horizontal="center" vertical="center"/>
    </xf>
    <xf numFmtId="0" fontId="35" fillId="3" borderId="65" xfId="5" applyFont="1" applyFill="1" applyBorder="1" applyAlignment="1">
      <alignment horizontal="center" vertical="center"/>
    </xf>
    <xf numFmtId="0" fontId="35" fillId="3" borderId="52" xfId="5" applyFont="1" applyFill="1" applyBorder="1" applyAlignment="1">
      <alignment horizontal="center" vertical="center"/>
    </xf>
    <xf numFmtId="181" fontId="32" fillId="0" borderId="58" xfId="5" applyNumberFormat="1" applyFont="1" applyBorder="1" applyAlignment="1">
      <alignment horizontal="left" vertical="center" wrapText="1"/>
    </xf>
    <xf numFmtId="181" fontId="32" fillId="0" borderId="65" xfId="5" applyNumberFormat="1" applyFont="1" applyBorder="1" applyAlignment="1">
      <alignment horizontal="left" vertical="center"/>
    </xf>
    <xf numFmtId="181" fontId="32" fillId="0" borderId="52" xfId="5" applyNumberFormat="1" applyFont="1" applyBorder="1" applyAlignment="1">
      <alignment horizontal="left" vertical="center"/>
    </xf>
    <xf numFmtId="181" fontId="32" fillId="0" borderId="58" xfId="5" applyNumberFormat="1" applyFont="1" applyBorder="1" applyAlignment="1">
      <alignment horizontal="left" vertical="center"/>
    </xf>
    <xf numFmtId="181" fontId="32" fillId="0" borderId="65" xfId="5" applyNumberFormat="1" applyFont="1" applyBorder="1" applyAlignment="1">
      <alignment horizontal="left" vertical="center" wrapText="1"/>
    </xf>
    <xf numFmtId="181" fontId="32" fillId="0" borderId="52" xfId="5" applyNumberFormat="1" applyFont="1" applyBorder="1" applyAlignment="1">
      <alignment horizontal="left" vertical="center" wrapText="1"/>
    </xf>
    <xf numFmtId="180" fontId="24" fillId="3" borderId="58" xfId="3" applyNumberFormat="1" applyFont="1" applyFill="1" applyBorder="1" applyAlignment="1">
      <alignment horizontal="center" vertical="center" wrapText="1"/>
    </xf>
    <xf numFmtId="180" fontId="24" fillId="3" borderId="52" xfId="3" applyNumberFormat="1" applyFont="1" applyFill="1" applyBorder="1" applyAlignment="1">
      <alignment horizontal="center" vertical="center" wrapText="1"/>
    </xf>
    <xf numFmtId="180" fontId="24" fillId="3" borderId="67" xfId="3" applyNumberFormat="1" applyFont="1" applyFill="1" applyBorder="1" applyAlignment="1">
      <alignment horizontal="center" vertical="center"/>
    </xf>
    <xf numFmtId="180" fontId="24" fillId="3" borderId="66" xfId="3" applyNumberFormat="1" applyFont="1" applyFill="1" applyBorder="1" applyAlignment="1">
      <alignment horizontal="center" vertical="center"/>
    </xf>
    <xf numFmtId="180" fontId="24" fillId="3" borderId="68" xfId="3" applyNumberFormat="1" applyFont="1" applyFill="1" applyBorder="1" applyAlignment="1">
      <alignment horizontal="center" vertical="center"/>
    </xf>
    <xf numFmtId="180" fontId="24" fillId="3" borderId="58" xfId="3" applyNumberFormat="1" applyFont="1" applyFill="1" applyBorder="1" applyAlignment="1">
      <alignment horizontal="center" vertical="center"/>
    </xf>
    <xf numFmtId="180" fontId="24" fillId="3" borderId="52" xfId="3" applyNumberFormat="1" applyFont="1" applyFill="1" applyBorder="1" applyAlignment="1">
      <alignment horizontal="center" vertical="center"/>
    </xf>
    <xf numFmtId="180" fontId="24" fillId="4" borderId="58" xfId="3" applyNumberFormat="1" applyFont="1" applyFill="1" applyBorder="1" applyAlignment="1">
      <alignment horizontal="center" vertical="center"/>
    </xf>
    <xf numFmtId="180" fontId="24" fillId="4" borderId="52" xfId="3" applyNumberFormat="1" applyFont="1" applyFill="1" applyBorder="1" applyAlignment="1">
      <alignment horizontal="center" vertical="center"/>
    </xf>
    <xf numFmtId="0" fontId="25" fillId="0" borderId="35" xfId="3" applyFont="1" applyFill="1" applyBorder="1" applyAlignment="1">
      <alignment horizontal="right" vertical="center"/>
    </xf>
    <xf numFmtId="0" fontId="25" fillId="0" borderId="32" xfId="3" applyFont="1" applyFill="1" applyBorder="1" applyAlignment="1">
      <alignment horizontal="right" vertical="center"/>
    </xf>
    <xf numFmtId="0" fontId="25" fillId="0" borderId="34" xfId="3" applyFont="1" applyFill="1" applyBorder="1" applyAlignment="1">
      <alignment horizontal="right" vertical="center"/>
    </xf>
    <xf numFmtId="180" fontId="24" fillId="3" borderId="69" xfId="3" applyNumberFormat="1" applyFont="1" applyFill="1" applyBorder="1" applyAlignment="1">
      <alignment horizontal="center" vertical="center"/>
    </xf>
    <xf numFmtId="180" fontId="24" fillId="3" borderId="48" xfId="3" applyNumberFormat="1" applyFont="1" applyFill="1" applyBorder="1" applyAlignment="1">
      <alignment horizontal="center" vertical="center"/>
    </xf>
    <xf numFmtId="178" fontId="24" fillId="3" borderId="69" xfId="3" applyNumberFormat="1" applyFont="1" applyFill="1" applyBorder="1" applyAlignment="1">
      <alignment horizontal="center" vertical="center"/>
    </xf>
    <xf numFmtId="178" fontId="24" fillId="3" borderId="27" xfId="3" applyNumberFormat="1" applyFont="1" applyFill="1" applyBorder="1" applyAlignment="1">
      <alignment horizontal="center" vertical="center"/>
    </xf>
    <xf numFmtId="178" fontId="24" fillId="3" borderId="48" xfId="3" applyNumberFormat="1" applyFont="1" applyFill="1" applyBorder="1" applyAlignment="1">
      <alignment horizontal="center" vertical="center"/>
    </xf>
    <xf numFmtId="179" fontId="24" fillId="3" borderId="69" xfId="3" applyNumberFormat="1" applyFont="1" applyFill="1" applyBorder="1" applyAlignment="1">
      <alignment horizontal="center" vertical="center" wrapText="1"/>
    </xf>
    <xf numFmtId="179" fontId="24" fillId="3" borderId="27" xfId="3" applyNumberFormat="1" applyFont="1" applyFill="1" applyBorder="1" applyAlignment="1">
      <alignment horizontal="center" vertical="center" wrapText="1"/>
    </xf>
    <xf numFmtId="179" fontId="24" fillId="3" borderId="48" xfId="3" applyNumberFormat="1" applyFont="1" applyFill="1" applyBorder="1" applyAlignment="1">
      <alignment horizontal="center" vertical="center"/>
    </xf>
    <xf numFmtId="0" fontId="24" fillId="3" borderId="69" xfId="3" applyFont="1" applyFill="1" applyBorder="1" applyAlignment="1">
      <alignment horizontal="center" vertical="center" wrapText="1"/>
    </xf>
    <xf numFmtId="0" fontId="24" fillId="3" borderId="27" xfId="3" applyFont="1" applyFill="1" applyBorder="1" applyAlignment="1">
      <alignment horizontal="center" vertical="center" wrapText="1"/>
    </xf>
    <xf numFmtId="0" fontId="24" fillId="3" borderId="48" xfId="3" applyFont="1" applyFill="1" applyBorder="1" applyAlignment="1">
      <alignment horizontal="center" vertical="center" wrapText="1"/>
    </xf>
    <xf numFmtId="0" fontId="24" fillId="3" borderId="69" xfId="3" applyFont="1" applyFill="1" applyBorder="1" applyAlignment="1">
      <alignment horizontal="center" vertical="center"/>
    </xf>
    <xf numFmtId="0" fontId="24" fillId="3" borderId="27" xfId="3" applyFont="1" applyFill="1" applyBorder="1" applyAlignment="1">
      <alignment horizontal="center" vertical="center"/>
    </xf>
    <xf numFmtId="0" fontId="24" fillId="3" borderId="48" xfId="3" applyFont="1" applyFill="1" applyBorder="1" applyAlignment="1">
      <alignment horizontal="center" vertical="center"/>
    </xf>
    <xf numFmtId="179" fontId="24" fillId="3" borderId="27" xfId="3" applyNumberFormat="1" applyFont="1" applyFill="1" applyBorder="1" applyAlignment="1">
      <alignment horizontal="center" vertical="center"/>
    </xf>
    <xf numFmtId="180" fontId="24" fillId="3" borderId="35" xfId="3" applyNumberFormat="1" applyFont="1" applyFill="1" applyBorder="1" applyAlignment="1">
      <alignment horizontal="center" vertical="center"/>
    </xf>
    <xf numFmtId="180" fontId="24" fillId="3" borderId="32" xfId="3" applyNumberFormat="1" applyFont="1" applyFill="1" applyBorder="1" applyAlignment="1">
      <alignment horizontal="center" vertical="center"/>
    </xf>
    <xf numFmtId="180" fontId="24" fillId="3" borderId="34" xfId="3" applyNumberFormat="1" applyFont="1" applyFill="1" applyBorder="1" applyAlignment="1">
      <alignment horizontal="center" vertical="center"/>
    </xf>
    <xf numFmtId="38" fontId="43" fillId="6" borderId="11" xfId="7" applyFont="1" applyFill="1" applyBorder="1" applyAlignment="1" applyProtection="1">
      <alignment horizontal="center" vertical="center"/>
    </xf>
    <xf numFmtId="38" fontId="43" fillId="6" borderId="5" xfId="7" applyFont="1" applyFill="1" applyBorder="1" applyAlignment="1" applyProtection="1">
      <alignment horizontal="center" vertical="center"/>
    </xf>
    <xf numFmtId="38" fontId="43" fillId="6" borderId="7" xfId="7" applyFont="1" applyFill="1" applyBorder="1" applyAlignment="1" applyProtection="1">
      <alignment horizontal="center" vertical="center"/>
    </xf>
    <xf numFmtId="38" fontId="15" fillId="0" borderId="69" xfId="7" applyFont="1" applyFill="1" applyBorder="1" applyAlignment="1">
      <alignment horizontal="center" vertical="center" textRotation="255"/>
    </xf>
    <xf numFmtId="38" fontId="15" fillId="0" borderId="48" xfId="7" applyFont="1" applyFill="1" applyBorder="1" applyAlignment="1">
      <alignment horizontal="center" vertical="center" textRotation="255"/>
    </xf>
    <xf numFmtId="38" fontId="19" fillId="0" borderId="58" xfId="7" applyFont="1" applyFill="1" applyBorder="1" applyAlignment="1">
      <alignment horizontal="center"/>
    </xf>
    <xf numFmtId="38" fontId="19" fillId="0" borderId="52" xfId="7" applyFont="1" applyFill="1" applyBorder="1" applyAlignment="1">
      <alignment horizontal="center"/>
    </xf>
    <xf numFmtId="38" fontId="5" fillId="0" borderId="69" xfId="7" applyFont="1" applyFill="1" applyBorder="1" applyAlignment="1">
      <alignment horizontal="center" vertical="center"/>
    </xf>
    <xf numFmtId="38" fontId="5" fillId="0" borderId="48" xfId="7" applyFont="1" applyFill="1" applyBorder="1" applyAlignment="1">
      <alignment horizontal="center" vertical="center"/>
    </xf>
    <xf numFmtId="0" fontId="43" fillId="6" borderId="69" xfId="9" applyFont="1" applyFill="1" applyBorder="1" applyAlignment="1">
      <alignment horizontal="center" vertical="center"/>
    </xf>
    <xf numFmtId="0" fontId="43" fillId="6" borderId="27" xfId="9" applyFont="1" applyFill="1" applyBorder="1" applyAlignment="1">
      <alignment horizontal="center" vertical="center"/>
    </xf>
    <xf numFmtId="38" fontId="43" fillId="6" borderId="67" xfId="7" applyFont="1" applyFill="1" applyBorder="1" applyAlignment="1">
      <alignment horizontal="center" vertical="center"/>
    </xf>
    <xf numFmtId="38" fontId="43" fillId="6" borderId="77" xfId="7" applyFont="1" applyFill="1" applyBorder="1" applyAlignment="1">
      <alignment horizontal="center" vertical="center"/>
    </xf>
    <xf numFmtId="38" fontId="43" fillId="6" borderId="11" xfId="7" applyFont="1" applyFill="1" applyBorder="1" applyAlignment="1">
      <alignment horizontal="center" vertical="center"/>
    </xf>
    <xf numFmtId="38" fontId="43" fillId="6" borderId="5" xfId="7" applyFont="1" applyFill="1" applyBorder="1" applyAlignment="1">
      <alignment horizontal="center" vertical="center"/>
    </xf>
    <xf numFmtId="38" fontId="43" fillId="6" borderId="7" xfId="7" applyFont="1" applyFill="1" applyBorder="1" applyAlignment="1">
      <alignment horizontal="center" vertical="center"/>
    </xf>
    <xf numFmtId="38" fontId="0" fillId="0" borderId="69" xfId="7" applyFont="1" applyFill="1" applyBorder="1" applyAlignment="1" applyProtection="1">
      <alignment horizontal="center" vertical="center" textRotation="255"/>
    </xf>
    <xf numFmtId="0" fontId="0" fillId="0" borderId="27" xfId="0" applyFill="1" applyBorder="1" applyAlignment="1">
      <alignment horizontal="center" vertical="center" textRotation="255"/>
    </xf>
    <xf numFmtId="0" fontId="0" fillId="0" borderId="78" xfId="0" applyFill="1" applyBorder="1" applyAlignment="1">
      <alignment horizontal="center" vertical="center" textRotation="255"/>
    </xf>
    <xf numFmtId="38" fontId="0" fillId="0" borderId="87" xfId="7" applyFont="1" applyFill="1" applyBorder="1" applyAlignment="1">
      <alignment horizontal="center" vertical="center" textRotation="255"/>
    </xf>
    <xf numFmtId="38" fontId="0" fillId="0" borderId="87" xfId="7" applyFont="1" applyFill="1" applyBorder="1" applyAlignment="1" applyProtection="1">
      <alignment horizontal="center" vertical="center" textRotation="255"/>
    </xf>
    <xf numFmtId="0" fontId="0" fillId="0" borderId="48" xfId="0" applyFill="1" applyBorder="1" applyAlignment="1">
      <alignment horizontal="center" vertical="center" textRotation="255"/>
    </xf>
    <xf numFmtId="38" fontId="0" fillId="0" borderId="27" xfId="7" applyFont="1" applyFill="1" applyBorder="1" applyAlignment="1">
      <alignment horizontal="center" vertical="center" textRotation="255"/>
    </xf>
    <xf numFmtId="38" fontId="5" fillId="0" borderId="27" xfId="7" applyFont="1" applyFill="1" applyBorder="1" applyAlignment="1">
      <alignment horizontal="center" vertical="center" textRotation="255"/>
    </xf>
    <xf numFmtId="38" fontId="5" fillId="0" borderId="78" xfId="7" applyFont="1" applyFill="1" applyBorder="1" applyAlignment="1">
      <alignment horizontal="center" vertical="center" textRotation="255"/>
    </xf>
    <xf numFmtId="38" fontId="0" fillId="0" borderId="69" xfId="7" applyFont="1" applyFill="1" applyBorder="1" applyAlignment="1">
      <alignment horizontal="center" vertical="center" textRotation="255"/>
    </xf>
    <xf numFmtId="38" fontId="19" fillId="0" borderId="36" xfId="7" applyFont="1" applyFill="1" applyBorder="1" applyAlignment="1">
      <alignment horizontal="left"/>
    </xf>
    <xf numFmtId="38" fontId="19" fillId="0" borderId="36" xfId="7" applyFont="1" applyFill="1" applyBorder="1" applyAlignment="1">
      <alignment horizontal="left" vertical="center"/>
    </xf>
    <xf numFmtId="38" fontId="19" fillId="0" borderId="52" xfId="7" applyFont="1" applyFill="1" applyBorder="1" applyAlignment="1">
      <alignment horizontal="left" vertical="center"/>
    </xf>
    <xf numFmtId="38" fontId="19" fillId="0" borderId="106" xfId="7" applyFont="1" applyFill="1" applyBorder="1" applyAlignment="1">
      <alignment horizontal="left" vertical="center"/>
    </xf>
    <xf numFmtId="38" fontId="19" fillId="0" borderId="108" xfId="7" applyFont="1" applyFill="1" applyBorder="1" applyAlignment="1">
      <alignment horizontal="left" vertical="center"/>
    </xf>
    <xf numFmtId="38" fontId="19" fillId="0" borderId="111" xfId="7" applyFont="1" applyFill="1" applyBorder="1" applyAlignment="1">
      <alignment horizontal="left" vertical="center"/>
    </xf>
    <xf numFmtId="0" fontId="19" fillId="0" borderId="36" xfId="7" applyNumberFormat="1" applyFont="1" applyFill="1" applyBorder="1" applyAlignment="1">
      <alignment horizontal="left" vertical="center"/>
    </xf>
    <xf numFmtId="0" fontId="19" fillId="0" borderId="110" xfId="7" applyNumberFormat="1" applyFont="1" applyFill="1" applyBorder="1" applyAlignment="1">
      <alignment horizontal="left" vertical="center"/>
    </xf>
    <xf numFmtId="0" fontId="63" fillId="0" borderId="0" xfId="2" applyNumberFormat="1" applyFont="1" applyBorder="1" applyAlignment="1">
      <alignment horizontal="left" vertical="center"/>
    </xf>
  </cellXfs>
  <cellStyles count="12">
    <cellStyle name="パーセント" xfId="11" builtinId="5"/>
    <cellStyle name="桁区切り" xfId="1" builtinId="6"/>
    <cellStyle name="桁区切り 2" xfId="7"/>
    <cellStyle name="桁区切り 2 2" xfId="4"/>
    <cellStyle name="桁区切り 2 2 2" xfId="6"/>
    <cellStyle name="標準" xfId="0" builtinId="0"/>
    <cellStyle name="標準 2 2" xfId="3"/>
    <cellStyle name="標準 2 2 2" xfId="5"/>
    <cellStyle name="標準_16JH024 B038075001(実行予算提出用)" xfId="8"/>
    <cellStyle name="標準_B081176001東芝小向RTV050" xfId="9"/>
    <cellStyle name="標準_H20年度版経理処理規程別表3・4（従事日誌・労務費積算表）" xfId="2"/>
    <cellStyle name="標準_L05U511701245fa材料表" xfId="10"/>
  </cellStyles>
  <dxfs count="1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3333FF"/>
      <color rgb="FF33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16</xdr:col>
      <xdr:colOff>112060</xdr:colOff>
      <xdr:row>30</xdr:row>
      <xdr:rowOff>131670</xdr:rowOff>
    </xdr:from>
    <xdr:to>
      <xdr:col>21</xdr:col>
      <xdr:colOff>336178</xdr:colOff>
      <xdr:row>33</xdr:row>
      <xdr:rowOff>130970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303310" y="7275420"/>
          <a:ext cx="2724431" cy="7136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経費区分・費目の精算根拠となる資料（見積り等）に番号を付与し、ひも付けが分かるようにすること。</a:t>
          </a:r>
        </a:p>
      </xdr:txBody>
    </xdr:sp>
    <xdr:clientData/>
  </xdr:twoCellAnchor>
  <xdr:twoCellAnchor>
    <xdr:from>
      <xdr:col>2</xdr:col>
      <xdr:colOff>33616</xdr:colOff>
      <xdr:row>29</xdr:row>
      <xdr:rowOff>235323</xdr:rowOff>
    </xdr:from>
    <xdr:to>
      <xdr:col>7</xdr:col>
      <xdr:colOff>358589</xdr:colOff>
      <xdr:row>33</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68940" y="7059705"/>
          <a:ext cx="1770531" cy="71717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公募要領「別表</a:t>
          </a:r>
          <a:r>
            <a:rPr kumimoji="1" lang="en-US" altLang="ja-JP" sz="1050" b="1">
              <a:solidFill>
                <a:srgbClr val="FF0000"/>
              </a:solidFill>
            </a:rPr>
            <a:t>1</a:t>
          </a:r>
          <a:r>
            <a:rPr kumimoji="1" lang="ja-JP" altLang="en-US" sz="1050" b="1">
              <a:solidFill>
                <a:srgbClr val="FF0000"/>
              </a:solidFill>
            </a:rPr>
            <a:t>」の</a:t>
          </a:r>
          <a:r>
            <a:rPr kumimoji="1" lang="en-US" altLang="ja-JP" sz="1050" b="1">
              <a:solidFill>
                <a:srgbClr val="FF0000"/>
              </a:solidFill>
            </a:rPr>
            <a:t>1</a:t>
          </a:r>
          <a:r>
            <a:rPr kumimoji="1" lang="ja-JP" altLang="en-US" sz="1050" b="1">
              <a:solidFill>
                <a:srgbClr val="FF0000"/>
              </a:solidFill>
            </a:rPr>
            <a:t>区分、</a:t>
          </a:r>
          <a:r>
            <a:rPr kumimoji="1" lang="en-US" altLang="ja-JP" sz="1050" b="1">
              <a:solidFill>
                <a:srgbClr val="FF0000"/>
              </a:solidFill>
            </a:rPr>
            <a:t>2</a:t>
          </a:r>
          <a:r>
            <a:rPr kumimoji="1" lang="ja-JP" altLang="en-US" sz="1050" b="1">
              <a:solidFill>
                <a:srgbClr val="FF0000"/>
              </a:solidFill>
            </a:rPr>
            <a:t>費目に従って記載すること。</a:t>
          </a:r>
        </a:p>
      </xdr:txBody>
    </xdr:sp>
    <xdr:clientData/>
  </xdr:twoCellAnchor>
  <xdr:twoCellAnchor>
    <xdr:from>
      <xdr:col>5</xdr:col>
      <xdr:colOff>56030</xdr:colOff>
      <xdr:row>44</xdr:row>
      <xdr:rowOff>89648</xdr:rowOff>
    </xdr:from>
    <xdr:to>
      <xdr:col>8</xdr:col>
      <xdr:colOff>392208</xdr:colOff>
      <xdr:row>46</xdr:row>
      <xdr:rowOff>156883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95618" y="10892119"/>
          <a:ext cx="1770531" cy="53788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交付規程に定める「財産取得台帳」のもととなるもの。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112060</xdr:colOff>
      <xdr:row>30</xdr:row>
      <xdr:rowOff>131670</xdr:rowOff>
    </xdr:from>
    <xdr:to>
      <xdr:col>21</xdr:col>
      <xdr:colOff>336178</xdr:colOff>
      <xdr:row>33</xdr:row>
      <xdr:rowOff>130970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265210" y="7265895"/>
          <a:ext cx="2700618" cy="7136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経費区分・費目の精算根拠となる資料（見積り等）に番号を付与し、ひも付けが分かるようにすること。</a:t>
          </a:r>
        </a:p>
      </xdr:txBody>
    </xdr:sp>
    <xdr:clientData/>
  </xdr:twoCellAnchor>
  <xdr:twoCellAnchor>
    <xdr:from>
      <xdr:col>2</xdr:col>
      <xdr:colOff>33616</xdr:colOff>
      <xdr:row>29</xdr:row>
      <xdr:rowOff>235323</xdr:rowOff>
    </xdr:from>
    <xdr:to>
      <xdr:col>7</xdr:col>
      <xdr:colOff>358589</xdr:colOff>
      <xdr:row>33</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71741" y="7131423"/>
          <a:ext cx="1782298" cy="71717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公募要領「別表</a:t>
          </a:r>
          <a:r>
            <a:rPr kumimoji="1" lang="en-US" altLang="ja-JP" sz="1050" b="1">
              <a:solidFill>
                <a:srgbClr val="FF0000"/>
              </a:solidFill>
            </a:rPr>
            <a:t>1</a:t>
          </a:r>
          <a:r>
            <a:rPr kumimoji="1" lang="ja-JP" altLang="en-US" sz="1050" b="1">
              <a:solidFill>
                <a:srgbClr val="FF0000"/>
              </a:solidFill>
            </a:rPr>
            <a:t>」の</a:t>
          </a:r>
          <a:r>
            <a:rPr kumimoji="1" lang="en-US" altLang="ja-JP" sz="1050" b="1">
              <a:solidFill>
                <a:srgbClr val="FF0000"/>
              </a:solidFill>
            </a:rPr>
            <a:t>1</a:t>
          </a:r>
          <a:r>
            <a:rPr kumimoji="1" lang="ja-JP" altLang="en-US" sz="1050" b="1">
              <a:solidFill>
                <a:srgbClr val="FF0000"/>
              </a:solidFill>
            </a:rPr>
            <a:t>区分、</a:t>
          </a:r>
          <a:r>
            <a:rPr kumimoji="1" lang="en-US" altLang="ja-JP" sz="1050" b="1">
              <a:solidFill>
                <a:srgbClr val="FF0000"/>
              </a:solidFill>
            </a:rPr>
            <a:t>2</a:t>
          </a:r>
          <a:r>
            <a:rPr kumimoji="1" lang="ja-JP" altLang="en-US" sz="1050" b="1">
              <a:solidFill>
                <a:srgbClr val="FF0000"/>
              </a:solidFill>
            </a:rPr>
            <a:t>費目に従って記載すること。</a:t>
          </a:r>
        </a:p>
      </xdr:txBody>
    </xdr:sp>
    <xdr:clientData/>
  </xdr:twoCellAnchor>
  <xdr:twoCellAnchor>
    <xdr:from>
      <xdr:col>5</xdr:col>
      <xdr:colOff>56030</xdr:colOff>
      <xdr:row>44</xdr:row>
      <xdr:rowOff>89648</xdr:rowOff>
    </xdr:from>
    <xdr:to>
      <xdr:col>8</xdr:col>
      <xdr:colOff>392208</xdr:colOff>
      <xdr:row>46</xdr:row>
      <xdr:rowOff>156883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08505" y="10767173"/>
          <a:ext cx="1774453" cy="54348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交付規程に定める「財産取得台帳」のもととなるもの。</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2543735</xdr:colOff>
      <xdr:row>0</xdr:row>
      <xdr:rowOff>78441</xdr:rowOff>
    </xdr:from>
    <xdr:to>
      <xdr:col>5</xdr:col>
      <xdr:colOff>2308413</xdr:colOff>
      <xdr:row>2</xdr:row>
      <xdr:rowOff>168088</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7620000" y="78441"/>
          <a:ext cx="2364442" cy="6499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積算表②：旅費積算表</a:t>
          </a:r>
          <a:r>
            <a:rPr kumimoji="1" lang="en-US" altLang="ja-JP" sz="1200"/>
            <a:t>【</a:t>
          </a:r>
          <a:r>
            <a:rPr kumimoji="1" lang="ja-JP" altLang="en-US" sz="1200"/>
            <a:t>例１</a:t>
          </a:r>
          <a:r>
            <a:rPr kumimoji="1" lang="en-US" altLang="ja-JP" sz="1200"/>
            <a:t>】</a:t>
          </a:r>
        </a:p>
        <a:p>
          <a:pPr algn="l"/>
          <a:r>
            <a:rPr kumimoji="1" lang="en-US" altLang="ja-JP" sz="1200"/>
            <a:t>※</a:t>
          </a:r>
          <a:r>
            <a:rPr kumimoji="1" lang="ja-JP" altLang="en-US" sz="1200"/>
            <a:t>例２を用いて作成しても可。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428625</xdr:colOff>
      <xdr:row>1</xdr:row>
      <xdr:rowOff>142875</xdr:rowOff>
    </xdr:from>
    <xdr:to>
      <xdr:col>6</xdr:col>
      <xdr:colOff>316567</xdr:colOff>
      <xdr:row>3</xdr:row>
      <xdr:rowOff>284816</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286000" y="396875"/>
          <a:ext cx="2364442" cy="6499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積算表②：旅費積算表</a:t>
          </a:r>
          <a:r>
            <a:rPr kumimoji="1" lang="en-US" altLang="ja-JP" sz="1200"/>
            <a:t>【</a:t>
          </a:r>
          <a:r>
            <a:rPr kumimoji="1" lang="ja-JP" altLang="en-US" sz="1200"/>
            <a:t>例２</a:t>
          </a:r>
          <a:r>
            <a:rPr kumimoji="1" lang="en-US" altLang="ja-JP" sz="1200"/>
            <a:t>】</a:t>
          </a:r>
        </a:p>
        <a:p>
          <a:pPr algn="l"/>
          <a:r>
            <a:rPr kumimoji="1" lang="en-US" altLang="ja-JP" sz="1200"/>
            <a:t>※</a:t>
          </a:r>
          <a:r>
            <a:rPr kumimoji="1" lang="ja-JP" altLang="en-US" sz="1200"/>
            <a:t>例１を用いて作成しても可。</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6</xdr:row>
          <xdr:rowOff>104775</xdr:rowOff>
        </xdr:from>
        <xdr:to>
          <xdr:col>9</xdr:col>
          <xdr:colOff>504825</xdr:colOff>
          <xdr:row>12</xdr:row>
          <xdr:rowOff>0</xdr:rowOff>
        </xdr:to>
        <xdr:sp macro="" textlink="">
          <xdr:nvSpPr>
            <xdr:cNvPr id="8193" name="ピクチャ 8"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6</xdr:col>
      <xdr:colOff>974913</xdr:colOff>
      <xdr:row>4</xdr:row>
      <xdr:rowOff>33618</xdr:rowOff>
    </xdr:from>
    <xdr:to>
      <xdr:col>9</xdr:col>
      <xdr:colOff>381000</xdr:colOff>
      <xdr:row>5</xdr:row>
      <xdr:rowOff>134471</xdr:rowOff>
    </xdr:to>
    <xdr:sp macro="" textlink="">
      <xdr:nvSpPr>
        <xdr:cNvPr id="3" name="線吹き出し 1 (枠付き) 4">
          <a:extLst>
            <a:ext uri="{FF2B5EF4-FFF2-40B4-BE49-F238E27FC236}">
              <a16:creationId xmlns:a16="http://schemas.microsoft.com/office/drawing/2014/main" id="{00000000-0008-0000-0600-000003000000}"/>
            </a:ext>
          </a:extLst>
        </xdr:cNvPr>
        <xdr:cNvSpPr/>
      </xdr:nvSpPr>
      <xdr:spPr>
        <a:xfrm>
          <a:off x="5623113" y="843243"/>
          <a:ext cx="2101662" cy="281828"/>
        </a:xfrm>
        <a:prstGeom prst="borderCallout1">
          <a:avLst>
            <a:gd name="adj1" fmla="val 6750"/>
            <a:gd name="adj2" fmla="val 758"/>
            <a:gd name="adj3" fmla="val 220500"/>
            <a:gd name="adj4" fmla="val -16746"/>
          </a:avLst>
        </a:prstGeom>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製造管理責任者の印</a:t>
          </a:r>
        </a:p>
      </xdr:txBody>
    </xdr:sp>
    <xdr:clientData/>
  </xdr:twoCellAnchor>
  <xdr:twoCellAnchor editAs="oneCell">
    <xdr:from>
      <xdr:col>12</xdr:col>
      <xdr:colOff>255395</xdr:colOff>
      <xdr:row>0</xdr:row>
      <xdr:rowOff>176892</xdr:rowOff>
    </xdr:from>
    <xdr:to>
      <xdr:col>20</xdr:col>
      <xdr:colOff>588834</xdr:colOff>
      <xdr:row>54</xdr:row>
      <xdr:rowOff>95635</xdr:rowOff>
    </xdr:to>
    <xdr:pic>
      <xdr:nvPicPr>
        <xdr:cNvPr id="5" name="図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9970895" y="176892"/>
          <a:ext cx="7082582" cy="96070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B1:W50"/>
  <sheetViews>
    <sheetView showGridLines="0" zoomScale="80" zoomScaleNormal="80" zoomScaleSheetLayoutView="85" workbookViewId="0">
      <selection activeCell="X12" sqref="X12"/>
    </sheetView>
  </sheetViews>
  <sheetFormatPr defaultColWidth="6.875" defaultRowHeight="18.75" customHeight="1"/>
  <cols>
    <col min="1" max="1" width="2.125" style="2" customWidth="1"/>
    <col min="2" max="2" width="1" style="1" customWidth="1"/>
    <col min="3" max="5" width="2.25" style="1" customWidth="1"/>
    <col min="6" max="6" width="5.875" style="1" customWidth="1"/>
    <col min="7" max="22" width="6.5" style="1" customWidth="1"/>
    <col min="23" max="23" width="21.875" style="2" customWidth="1"/>
    <col min="24" max="16384" width="6.875" style="2"/>
  </cols>
  <sheetData>
    <row r="1" spans="2:23" ht="18.75" customHeight="1">
      <c r="B1" s="380"/>
      <c r="C1" s="380"/>
      <c r="D1" s="380"/>
      <c r="E1" s="380"/>
      <c r="F1" s="380"/>
      <c r="S1" s="381" t="s">
        <v>318</v>
      </c>
      <c r="T1" s="381"/>
      <c r="U1" s="381"/>
      <c r="V1" s="381"/>
      <c r="W1" s="2" t="s">
        <v>199</v>
      </c>
    </row>
    <row r="2" spans="2:23" ht="18.75" customHeight="1">
      <c r="B2" s="397" t="s">
        <v>198</v>
      </c>
      <c r="C2" s="397"/>
      <c r="D2" s="397"/>
      <c r="E2" s="397"/>
      <c r="F2" s="397"/>
      <c r="G2" s="397"/>
      <c r="H2" s="397"/>
      <c r="I2" s="397"/>
      <c r="J2" s="397"/>
      <c r="K2" s="397"/>
      <c r="L2" s="397"/>
      <c r="M2" s="397"/>
      <c r="N2" s="397"/>
      <c r="O2" s="397"/>
      <c r="P2" s="397"/>
      <c r="Q2" s="397"/>
      <c r="R2" s="397"/>
      <c r="S2" s="397"/>
      <c r="T2" s="397"/>
      <c r="U2" s="397"/>
      <c r="V2" s="397"/>
      <c r="W2" s="2" t="s">
        <v>200</v>
      </c>
    </row>
    <row r="3" spans="2:23" ht="24" customHeight="1">
      <c r="B3" s="530" t="s">
        <v>201</v>
      </c>
      <c r="C3" s="530"/>
      <c r="D3" s="530"/>
      <c r="E3" s="530"/>
      <c r="F3" s="530"/>
      <c r="G3" s="530"/>
      <c r="H3" s="530"/>
      <c r="I3" s="530"/>
      <c r="J3" s="530"/>
      <c r="K3" s="530"/>
      <c r="L3" s="530"/>
      <c r="M3" s="530"/>
      <c r="N3" s="530"/>
      <c r="O3" s="530"/>
      <c r="P3" s="530"/>
      <c r="Q3" s="530"/>
      <c r="R3" s="530"/>
      <c r="S3" s="530"/>
      <c r="T3" s="530"/>
      <c r="U3" s="530"/>
      <c r="V3" s="530"/>
    </row>
    <row r="4" spans="2:23" ht="14.25" customHeight="1" thickBot="1">
      <c r="B4" s="531"/>
      <c r="C4" s="531"/>
      <c r="D4" s="531"/>
      <c r="E4" s="531"/>
      <c r="F4" s="531"/>
      <c r="G4" s="531"/>
      <c r="H4" s="531"/>
      <c r="I4" s="531"/>
      <c r="J4" s="531"/>
      <c r="K4" s="531"/>
      <c r="L4" s="531"/>
      <c r="M4" s="531"/>
      <c r="N4" s="531"/>
      <c r="O4" s="531"/>
      <c r="P4" s="531"/>
      <c r="Q4" s="531"/>
      <c r="R4" s="531"/>
      <c r="S4" s="531"/>
      <c r="T4" s="531"/>
      <c r="U4" s="531"/>
      <c r="V4" s="531"/>
    </row>
    <row r="5" spans="2:23" ht="18.75" customHeight="1">
      <c r="B5" s="509" t="s">
        <v>7</v>
      </c>
      <c r="C5" s="510"/>
      <c r="D5" s="510"/>
      <c r="E5" s="510"/>
      <c r="F5" s="532"/>
      <c r="G5" s="539" t="s">
        <v>8</v>
      </c>
      <c r="H5" s="540"/>
      <c r="I5" s="540"/>
      <c r="J5" s="541"/>
      <c r="K5" s="542" t="s">
        <v>287</v>
      </c>
      <c r="L5" s="542"/>
      <c r="M5" s="542"/>
      <c r="N5" s="542"/>
      <c r="O5" s="539" t="s">
        <v>9</v>
      </c>
      <c r="P5" s="543"/>
      <c r="Q5" s="543"/>
      <c r="R5" s="544"/>
      <c r="S5" s="542" t="s">
        <v>288</v>
      </c>
      <c r="T5" s="540"/>
      <c r="U5" s="540"/>
      <c r="V5" s="541"/>
    </row>
    <row r="6" spans="2:23" ht="18.75" customHeight="1">
      <c r="B6" s="533"/>
      <c r="C6" s="534"/>
      <c r="D6" s="534"/>
      <c r="E6" s="534"/>
      <c r="F6" s="535"/>
      <c r="G6" s="545"/>
      <c r="H6" s="499"/>
      <c r="I6" s="499"/>
      <c r="J6" s="500"/>
      <c r="K6" s="546" t="s">
        <v>10</v>
      </c>
      <c r="L6" s="547"/>
      <c r="M6" s="548"/>
      <c r="N6" s="549"/>
      <c r="O6" s="546" t="s">
        <v>11</v>
      </c>
      <c r="P6" s="551"/>
      <c r="Q6" s="551"/>
      <c r="R6" s="552"/>
      <c r="S6" s="546" t="s">
        <v>2</v>
      </c>
      <c r="T6" s="548"/>
      <c r="U6" s="548"/>
      <c r="V6" s="549"/>
    </row>
    <row r="7" spans="2:23" ht="18.75" customHeight="1" thickBot="1">
      <c r="B7" s="533"/>
      <c r="C7" s="534"/>
      <c r="D7" s="534"/>
      <c r="E7" s="534"/>
      <c r="F7" s="535"/>
      <c r="G7" s="545"/>
      <c r="H7" s="499"/>
      <c r="I7" s="499"/>
      <c r="J7" s="500"/>
      <c r="K7" s="553"/>
      <c r="L7" s="553"/>
      <c r="M7" s="553"/>
      <c r="N7" s="553"/>
      <c r="O7" s="554"/>
      <c r="P7" s="553"/>
      <c r="Q7" s="553"/>
      <c r="R7" s="555"/>
      <c r="S7" s="498"/>
      <c r="T7" s="499"/>
      <c r="U7" s="499"/>
      <c r="V7" s="500"/>
    </row>
    <row r="8" spans="2:23" ht="18.75" customHeight="1" thickBot="1">
      <c r="B8" s="533"/>
      <c r="C8" s="534"/>
      <c r="D8" s="534"/>
      <c r="E8" s="534"/>
      <c r="F8" s="535"/>
      <c r="G8" s="492">
        <v>350000000</v>
      </c>
      <c r="H8" s="493"/>
      <c r="I8" s="493"/>
      <c r="J8" s="3" t="s">
        <v>3</v>
      </c>
      <c r="K8" s="492">
        <v>0</v>
      </c>
      <c r="L8" s="493"/>
      <c r="M8" s="493"/>
      <c r="N8" s="4" t="s">
        <v>3</v>
      </c>
      <c r="O8" s="492">
        <f>G8-K8</f>
        <v>350000000</v>
      </c>
      <c r="P8" s="503"/>
      <c r="Q8" s="503"/>
      <c r="R8" s="3" t="s">
        <v>3</v>
      </c>
      <c r="S8" s="492">
        <f>O37</f>
        <v>273136914</v>
      </c>
      <c r="T8" s="503"/>
      <c r="U8" s="503"/>
      <c r="V8" s="3" t="s">
        <v>3</v>
      </c>
    </row>
    <row r="9" spans="2:23" ht="18.75" customHeight="1">
      <c r="B9" s="533"/>
      <c r="C9" s="534"/>
      <c r="D9" s="534"/>
      <c r="E9" s="534"/>
      <c r="F9" s="535"/>
      <c r="G9" s="539" t="s">
        <v>12</v>
      </c>
      <c r="H9" s="542"/>
      <c r="I9" s="542"/>
      <c r="J9" s="550"/>
      <c r="K9" s="507" t="s">
        <v>13</v>
      </c>
      <c r="L9" s="542"/>
      <c r="M9" s="542"/>
      <c r="N9" s="542"/>
      <c r="O9" s="539" t="s">
        <v>42</v>
      </c>
      <c r="P9" s="543"/>
      <c r="Q9" s="543"/>
      <c r="R9" s="544"/>
      <c r="S9" s="507" t="s">
        <v>289</v>
      </c>
      <c r="T9" s="540"/>
      <c r="U9" s="540"/>
      <c r="V9" s="541"/>
    </row>
    <row r="10" spans="2:23" ht="18.75" customHeight="1">
      <c r="B10" s="533"/>
      <c r="C10" s="534"/>
      <c r="D10" s="534"/>
      <c r="E10" s="534"/>
      <c r="F10" s="535"/>
      <c r="G10" s="520"/>
      <c r="H10" s="521"/>
      <c r="I10" s="521"/>
      <c r="J10" s="522"/>
      <c r="K10" s="526" t="s">
        <v>14</v>
      </c>
      <c r="L10" s="521"/>
      <c r="M10" s="521"/>
      <c r="N10" s="522"/>
      <c r="O10" s="526" t="s">
        <v>15</v>
      </c>
      <c r="P10" s="521"/>
      <c r="Q10" s="521"/>
      <c r="R10" s="522"/>
      <c r="S10" s="5" t="s">
        <v>16</v>
      </c>
      <c r="T10" s="6" t="s">
        <v>39</v>
      </c>
      <c r="U10" s="363">
        <v>0.5</v>
      </c>
      <c r="V10" s="7"/>
    </row>
    <row r="11" spans="2:23" ht="18.75" customHeight="1" thickBot="1">
      <c r="B11" s="533"/>
      <c r="C11" s="534"/>
      <c r="D11" s="534"/>
      <c r="E11" s="534"/>
      <c r="F11" s="535"/>
      <c r="G11" s="523"/>
      <c r="H11" s="524"/>
      <c r="I11" s="524"/>
      <c r="J11" s="525"/>
      <c r="K11" s="523"/>
      <c r="L11" s="524"/>
      <c r="M11" s="524"/>
      <c r="N11" s="525"/>
      <c r="O11" s="523"/>
      <c r="P11" s="524"/>
      <c r="Q11" s="524"/>
      <c r="R11" s="525"/>
      <c r="S11" s="8" t="s">
        <v>40</v>
      </c>
      <c r="T11" s="9"/>
      <c r="U11" s="9"/>
      <c r="V11" s="10"/>
    </row>
    <row r="12" spans="2:23" ht="18.75" customHeight="1" thickBot="1">
      <c r="B12" s="536"/>
      <c r="C12" s="537"/>
      <c r="D12" s="537"/>
      <c r="E12" s="537"/>
      <c r="F12" s="538"/>
      <c r="G12" s="492"/>
      <c r="H12" s="493"/>
      <c r="I12" s="493"/>
      <c r="J12" s="11" t="s">
        <v>3</v>
      </c>
      <c r="K12" s="492">
        <f>MIN(S8,G12)</f>
        <v>273136914</v>
      </c>
      <c r="L12" s="493"/>
      <c r="M12" s="493"/>
      <c r="N12" s="12" t="s">
        <v>3</v>
      </c>
      <c r="O12" s="492">
        <f>MIN(O8,K12)</f>
        <v>273136914</v>
      </c>
      <c r="P12" s="493"/>
      <c r="Q12" s="493"/>
      <c r="R12" s="11" t="s">
        <v>3</v>
      </c>
      <c r="S12" s="492">
        <f>ROUNDDOWN(O12*U10,-3)</f>
        <v>136568000</v>
      </c>
      <c r="T12" s="493"/>
      <c r="U12" s="493"/>
      <c r="V12" s="11" t="s">
        <v>3</v>
      </c>
    </row>
    <row r="13" spans="2:23" ht="24" customHeight="1" thickBot="1">
      <c r="B13" s="506" t="s">
        <v>17</v>
      </c>
      <c r="C13" s="464"/>
      <c r="D13" s="464"/>
      <c r="E13" s="464"/>
      <c r="F13" s="464"/>
      <c r="G13" s="464"/>
      <c r="H13" s="464"/>
      <c r="I13" s="464"/>
      <c r="J13" s="464"/>
      <c r="K13" s="464"/>
      <c r="L13" s="464"/>
      <c r="M13" s="464"/>
      <c r="N13" s="464"/>
      <c r="O13" s="464"/>
      <c r="P13" s="464"/>
      <c r="Q13" s="507"/>
      <c r="R13" s="507"/>
      <c r="S13" s="507"/>
      <c r="T13" s="507"/>
      <c r="U13" s="507"/>
      <c r="V13" s="508"/>
    </row>
    <row r="14" spans="2:23" ht="18.75" customHeight="1">
      <c r="B14" s="509" t="s">
        <v>18</v>
      </c>
      <c r="C14" s="510"/>
      <c r="D14" s="510"/>
      <c r="E14" s="510"/>
      <c r="F14" s="511"/>
      <c r="G14" s="511"/>
      <c r="H14" s="512"/>
      <c r="I14" s="516" t="s">
        <v>19</v>
      </c>
      <c r="J14" s="517"/>
      <c r="K14" s="517"/>
      <c r="L14" s="517"/>
      <c r="M14" s="517"/>
      <c r="N14" s="517"/>
      <c r="O14" s="517"/>
      <c r="P14" s="518"/>
      <c r="Q14" s="527" t="s">
        <v>1</v>
      </c>
      <c r="R14" s="511"/>
      <c r="S14" s="511"/>
      <c r="T14" s="511"/>
      <c r="U14" s="528" t="s">
        <v>24</v>
      </c>
      <c r="V14" s="512"/>
    </row>
    <row r="15" spans="2:23" ht="18.75" customHeight="1" thickBot="1">
      <c r="B15" s="513"/>
      <c r="C15" s="514"/>
      <c r="D15" s="514"/>
      <c r="E15" s="514"/>
      <c r="F15" s="514"/>
      <c r="G15" s="514"/>
      <c r="H15" s="515"/>
      <c r="I15" s="513" t="s">
        <v>20</v>
      </c>
      <c r="J15" s="519"/>
      <c r="K15" s="490" t="s">
        <v>21</v>
      </c>
      <c r="L15" s="491"/>
      <c r="M15" s="490" t="s">
        <v>22</v>
      </c>
      <c r="N15" s="491"/>
      <c r="O15" s="504" t="s">
        <v>0</v>
      </c>
      <c r="P15" s="505"/>
      <c r="Q15" s="513"/>
      <c r="R15" s="514"/>
      <c r="S15" s="514"/>
      <c r="T15" s="514"/>
      <c r="U15" s="529"/>
      <c r="V15" s="515"/>
    </row>
    <row r="16" spans="2:23" ht="12" customHeight="1">
      <c r="B16" s="342" t="s">
        <v>50</v>
      </c>
      <c r="C16" s="343"/>
      <c r="D16" s="343"/>
      <c r="E16" s="344"/>
      <c r="F16" s="343"/>
      <c r="G16" s="343"/>
      <c r="H16" s="345"/>
      <c r="I16" s="494"/>
      <c r="J16" s="495"/>
      <c r="K16" s="496"/>
      <c r="L16" s="495"/>
      <c r="M16" s="496"/>
      <c r="N16" s="495"/>
      <c r="O16" s="496"/>
      <c r="P16" s="497"/>
      <c r="Q16" s="346"/>
      <c r="R16" s="347"/>
      <c r="S16" s="348"/>
      <c r="T16" s="348"/>
      <c r="U16" s="349"/>
      <c r="V16" s="350"/>
    </row>
    <row r="17" spans="2:22" ht="18.75" customHeight="1">
      <c r="B17" s="351" t="s">
        <v>50</v>
      </c>
      <c r="C17" s="352" t="s">
        <v>51</v>
      </c>
      <c r="D17" s="352"/>
      <c r="E17" s="353"/>
      <c r="F17" s="352"/>
      <c r="G17" s="352"/>
      <c r="H17" s="354"/>
      <c r="I17" s="488"/>
      <c r="J17" s="489"/>
      <c r="K17" s="481"/>
      <c r="L17" s="489"/>
      <c r="M17" s="481"/>
      <c r="N17" s="489"/>
      <c r="O17" s="481">
        <f>SUM(I18:N22)</f>
        <v>109427691</v>
      </c>
      <c r="P17" s="482"/>
      <c r="Q17" s="337"/>
      <c r="R17" s="336"/>
      <c r="S17" s="355"/>
      <c r="T17" s="355"/>
      <c r="U17" s="356"/>
      <c r="V17" s="338"/>
    </row>
    <row r="18" spans="2:22" ht="18.75" customHeight="1">
      <c r="B18" s="351"/>
      <c r="C18" s="357"/>
      <c r="D18" s="357" t="s">
        <v>52</v>
      </c>
      <c r="E18" s="341"/>
      <c r="F18" s="357"/>
      <c r="G18" s="357"/>
      <c r="H18" s="358"/>
      <c r="I18" s="486"/>
      <c r="J18" s="487"/>
      <c r="K18" s="478"/>
      <c r="L18" s="487"/>
      <c r="M18" s="478"/>
      <c r="N18" s="487"/>
      <c r="O18" s="478"/>
      <c r="P18" s="479"/>
      <c r="Q18" s="337"/>
      <c r="R18" s="336"/>
      <c r="S18" s="502" t="s">
        <v>23</v>
      </c>
      <c r="T18" s="502"/>
      <c r="U18" s="356"/>
      <c r="V18" s="359"/>
    </row>
    <row r="19" spans="2:22" ht="18.75" customHeight="1">
      <c r="B19" s="360" t="s">
        <v>53</v>
      </c>
      <c r="C19" s="357"/>
      <c r="D19" s="341"/>
      <c r="E19" s="400"/>
      <c r="F19" s="400"/>
      <c r="G19" s="400"/>
      <c r="H19" s="401"/>
      <c r="I19" s="486">
        <f>INT($S19*$T$36*20%)</f>
        <v>12723830</v>
      </c>
      <c r="J19" s="483"/>
      <c r="K19" s="478">
        <f>INT($S19*$T$36*50%)</f>
        <v>31809575</v>
      </c>
      <c r="L19" s="487"/>
      <c r="M19" s="483">
        <f>INT($S19*$T$36*30%)</f>
        <v>19085745</v>
      </c>
      <c r="N19" s="487"/>
      <c r="O19" s="478"/>
      <c r="P19" s="479"/>
      <c r="Q19" s="337" t="s">
        <v>25</v>
      </c>
      <c r="R19" s="336"/>
      <c r="S19" s="501">
        <v>553210</v>
      </c>
      <c r="T19" s="501"/>
      <c r="U19" s="393" t="s">
        <v>208</v>
      </c>
      <c r="V19" s="394"/>
    </row>
    <row r="20" spans="2:22" ht="18.75" customHeight="1">
      <c r="B20" s="351"/>
      <c r="C20" s="357"/>
      <c r="D20" s="357" t="s">
        <v>210</v>
      </c>
      <c r="E20" s="341"/>
      <c r="F20" s="357"/>
      <c r="G20" s="357"/>
      <c r="H20" s="358"/>
      <c r="I20" s="486"/>
      <c r="J20" s="487"/>
      <c r="K20" s="478"/>
      <c r="L20" s="487"/>
      <c r="M20" s="478"/>
      <c r="N20" s="487"/>
      <c r="O20" s="478"/>
      <c r="P20" s="479"/>
      <c r="Q20" s="337"/>
      <c r="R20" s="336"/>
      <c r="S20" s="483"/>
      <c r="T20" s="483"/>
      <c r="U20" s="356"/>
      <c r="V20" s="359"/>
    </row>
    <row r="21" spans="2:22" ht="18.75" customHeight="1">
      <c r="B21" s="351"/>
      <c r="C21" s="357"/>
      <c r="D21" s="357"/>
      <c r="E21" s="341"/>
      <c r="F21" s="357"/>
      <c r="G21" s="357"/>
      <c r="H21" s="358"/>
      <c r="I21" s="476">
        <v>1020000</v>
      </c>
      <c r="J21" s="477"/>
      <c r="K21" s="477">
        <v>5006541</v>
      </c>
      <c r="L21" s="477"/>
      <c r="M21" s="477">
        <v>6980000</v>
      </c>
      <c r="N21" s="477"/>
      <c r="O21" s="478"/>
      <c r="P21" s="479"/>
      <c r="Q21" s="337" t="s">
        <v>204</v>
      </c>
      <c r="R21" s="336"/>
      <c r="S21" s="480">
        <f>SUM(I21:N21)</f>
        <v>13006541</v>
      </c>
      <c r="T21" s="480"/>
      <c r="U21" s="393" t="s">
        <v>220</v>
      </c>
      <c r="V21" s="394"/>
    </row>
    <row r="22" spans="2:22" ht="18.75" customHeight="1">
      <c r="B22" s="351"/>
      <c r="C22" s="357"/>
      <c r="D22" s="357"/>
      <c r="E22" s="341"/>
      <c r="F22" s="357"/>
      <c r="G22" s="357"/>
      <c r="H22" s="358"/>
      <c r="I22" s="476">
        <v>4800000</v>
      </c>
      <c r="J22" s="477"/>
      <c r="K22" s="478">
        <v>3000000</v>
      </c>
      <c r="L22" s="487"/>
      <c r="M22" s="478">
        <v>25002000</v>
      </c>
      <c r="N22" s="487"/>
      <c r="O22" s="478"/>
      <c r="P22" s="479"/>
      <c r="Q22" s="337" t="s">
        <v>26</v>
      </c>
      <c r="R22" s="336"/>
      <c r="S22" s="480">
        <f>SUM(I22:N22)</f>
        <v>32802000</v>
      </c>
      <c r="T22" s="480"/>
      <c r="U22" s="393" t="s">
        <v>221</v>
      </c>
      <c r="V22" s="394"/>
    </row>
    <row r="23" spans="2:22" ht="18.75" customHeight="1">
      <c r="B23" s="351"/>
      <c r="C23" s="357"/>
      <c r="D23" s="357"/>
      <c r="E23" s="341"/>
      <c r="F23" s="357"/>
      <c r="G23" s="357"/>
      <c r="H23" s="358"/>
      <c r="I23" s="476"/>
      <c r="J23" s="477"/>
      <c r="K23" s="477"/>
      <c r="L23" s="477"/>
      <c r="M23" s="477"/>
      <c r="N23" s="477"/>
      <c r="O23" s="478"/>
      <c r="P23" s="479"/>
      <c r="Q23" s="337"/>
      <c r="R23" s="336"/>
      <c r="S23" s="483"/>
      <c r="T23" s="483"/>
      <c r="U23" s="356"/>
      <c r="V23" s="359"/>
    </row>
    <row r="24" spans="2:22" ht="18.75" customHeight="1">
      <c r="B24" s="351"/>
      <c r="C24" s="352" t="s">
        <v>54</v>
      </c>
      <c r="D24" s="352"/>
      <c r="E24" s="353"/>
      <c r="F24" s="352"/>
      <c r="G24" s="352"/>
      <c r="H24" s="354"/>
      <c r="I24" s="488"/>
      <c r="J24" s="489"/>
      <c r="K24" s="481"/>
      <c r="L24" s="489"/>
      <c r="M24" s="481"/>
      <c r="N24" s="489"/>
      <c r="O24" s="481">
        <f>SUM(I25:N27)</f>
        <v>161000000</v>
      </c>
      <c r="P24" s="482"/>
      <c r="Q24" s="337"/>
      <c r="R24" s="336"/>
      <c r="S24" s="483"/>
      <c r="T24" s="483"/>
      <c r="U24" s="356"/>
      <c r="V24" s="359"/>
    </row>
    <row r="25" spans="2:22" ht="18.75" customHeight="1">
      <c r="B25" s="351"/>
      <c r="C25" s="357"/>
      <c r="D25" s="357" t="s">
        <v>54</v>
      </c>
      <c r="E25" s="341"/>
      <c r="F25" s="357"/>
      <c r="G25" s="357"/>
      <c r="H25" s="358"/>
      <c r="I25" s="486"/>
      <c r="J25" s="487"/>
      <c r="K25" s="478"/>
      <c r="L25" s="487"/>
      <c r="M25" s="478"/>
      <c r="N25" s="487"/>
      <c r="O25" s="478"/>
      <c r="P25" s="479"/>
      <c r="Q25" s="337"/>
      <c r="R25" s="336"/>
      <c r="S25" s="480"/>
      <c r="T25" s="480"/>
      <c r="U25" s="356"/>
      <c r="V25" s="359"/>
    </row>
    <row r="26" spans="2:22" ht="18.75" customHeight="1">
      <c r="B26" s="351"/>
      <c r="C26" s="357"/>
      <c r="D26" s="357"/>
      <c r="E26" s="341"/>
      <c r="F26" s="357"/>
      <c r="G26" s="357"/>
      <c r="H26" s="358"/>
      <c r="I26" s="486">
        <v>106000000</v>
      </c>
      <c r="J26" s="487"/>
      <c r="K26" s="477">
        <v>55000000</v>
      </c>
      <c r="L26" s="477"/>
      <c r="M26" s="478">
        <v>0</v>
      </c>
      <c r="N26" s="487"/>
      <c r="O26" s="478"/>
      <c r="P26" s="479"/>
      <c r="Q26" s="391" t="s">
        <v>203</v>
      </c>
      <c r="R26" s="392"/>
      <c r="S26" s="483">
        <f>SUM(I26:N26)</f>
        <v>161000000</v>
      </c>
      <c r="T26" s="483"/>
      <c r="U26" s="393" t="s">
        <v>209</v>
      </c>
      <c r="V26" s="394"/>
    </row>
    <row r="27" spans="2:22" ht="18.75" customHeight="1">
      <c r="B27" s="351"/>
      <c r="C27" s="357"/>
      <c r="D27" s="357"/>
      <c r="E27" s="341"/>
      <c r="F27" s="357"/>
      <c r="G27" s="357"/>
      <c r="H27" s="358"/>
      <c r="I27" s="486"/>
      <c r="J27" s="487"/>
      <c r="K27" s="477"/>
      <c r="L27" s="477"/>
      <c r="M27" s="477"/>
      <c r="N27" s="477"/>
      <c r="O27" s="478"/>
      <c r="P27" s="479"/>
      <c r="Q27" s="341"/>
      <c r="R27" s="336"/>
      <c r="S27" s="483"/>
      <c r="T27" s="483"/>
      <c r="U27" s="356"/>
      <c r="V27" s="359"/>
    </row>
    <row r="28" spans="2:22" ht="18.75" customHeight="1">
      <c r="B28" s="351"/>
      <c r="C28" s="352" t="s">
        <v>211</v>
      </c>
      <c r="D28" s="352"/>
      <c r="E28" s="353"/>
      <c r="F28" s="352"/>
      <c r="G28" s="352"/>
      <c r="H28" s="354"/>
      <c r="I28" s="484"/>
      <c r="J28" s="485"/>
      <c r="K28" s="485"/>
      <c r="L28" s="485"/>
      <c r="M28" s="485"/>
      <c r="N28" s="485"/>
      <c r="O28" s="481">
        <f>SUM(I30:N30)</f>
        <v>2709223</v>
      </c>
      <c r="P28" s="482"/>
      <c r="Q28" s="360"/>
      <c r="R28" s="336"/>
      <c r="S28" s="480"/>
      <c r="T28" s="480"/>
      <c r="U28" s="356"/>
      <c r="V28" s="359"/>
    </row>
    <row r="29" spans="2:22" ht="18.75" customHeight="1">
      <c r="B29" s="351"/>
      <c r="C29" s="357"/>
      <c r="D29" s="357" t="s">
        <v>211</v>
      </c>
      <c r="E29" s="341"/>
      <c r="F29" s="357"/>
      <c r="G29" s="357"/>
      <c r="H29" s="358"/>
      <c r="I29" s="476"/>
      <c r="J29" s="477"/>
      <c r="K29" s="477"/>
      <c r="L29" s="477"/>
      <c r="M29" s="477"/>
      <c r="N29" s="477"/>
      <c r="O29" s="362"/>
      <c r="P29" s="362"/>
      <c r="Q29" s="337"/>
      <c r="R29" s="336"/>
      <c r="S29" s="483"/>
      <c r="T29" s="483"/>
      <c r="U29" s="356"/>
      <c r="V29" s="359"/>
    </row>
    <row r="30" spans="2:22" ht="18.75" customHeight="1">
      <c r="B30" s="351"/>
      <c r="C30" s="357"/>
      <c r="D30" s="357"/>
      <c r="E30" s="341"/>
      <c r="F30" s="357"/>
      <c r="G30" s="357"/>
      <c r="H30" s="358"/>
      <c r="I30" s="476">
        <v>1234560</v>
      </c>
      <c r="J30" s="477"/>
      <c r="K30" s="477">
        <v>909874</v>
      </c>
      <c r="L30" s="477"/>
      <c r="M30" s="477">
        <v>564789</v>
      </c>
      <c r="N30" s="477"/>
      <c r="O30" s="478"/>
      <c r="P30" s="479"/>
      <c r="Q30" s="337" t="s">
        <v>204</v>
      </c>
      <c r="R30" s="336"/>
      <c r="S30" s="480">
        <f>SUM(I30:N30)</f>
        <v>2709223</v>
      </c>
      <c r="T30" s="480"/>
      <c r="U30" s="393" t="s">
        <v>222</v>
      </c>
      <c r="V30" s="394"/>
    </row>
    <row r="31" spans="2:22" ht="18.75" customHeight="1">
      <c r="B31" s="29"/>
      <c r="C31" s="27"/>
      <c r="D31" s="27"/>
      <c r="E31" s="18"/>
      <c r="F31" s="27"/>
      <c r="G31" s="27"/>
      <c r="H31" s="28"/>
      <c r="I31" s="395"/>
      <c r="J31" s="396"/>
      <c r="K31" s="396"/>
      <c r="L31" s="396"/>
      <c r="M31" s="396"/>
      <c r="N31" s="396"/>
      <c r="O31" s="165"/>
      <c r="P31" s="166"/>
      <c r="Q31" s="22"/>
      <c r="R31" s="14"/>
      <c r="S31" s="167"/>
      <c r="T31" s="167"/>
      <c r="U31" s="170"/>
      <c r="V31" s="171"/>
    </row>
    <row r="32" spans="2:22" ht="18.75" customHeight="1">
      <c r="B32" s="29"/>
      <c r="C32" s="27"/>
      <c r="D32" s="27"/>
      <c r="E32" s="18"/>
      <c r="F32" s="27"/>
      <c r="G32" s="27"/>
      <c r="H32" s="28"/>
      <c r="I32" s="395"/>
      <c r="J32" s="396"/>
      <c r="K32" s="396"/>
      <c r="L32" s="396"/>
      <c r="M32" s="396"/>
      <c r="N32" s="396"/>
      <c r="O32" s="165"/>
      <c r="P32" s="166"/>
      <c r="Q32" s="22"/>
      <c r="R32" s="14"/>
      <c r="S32" s="167"/>
      <c r="T32" s="167"/>
      <c r="U32" s="170"/>
      <c r="V32" s="171"/>
    </row>
    <row r="33" spans="2:23" ht="18.75" customHeight="1">
      <c r="B33" s="29"/>
      <c r="C33" s="27"/>
      <c r="D33" s="27"/>
      <c r="E33" s="18"/>
      <c r="F33" s="27"/>
      <c r="G33" s="27"/>
      <c r="H33" s="28"/>
      <c r="I33" s="395"/>
      <c r="J33" s="396"/>
      <c r="K33" s="396"/>
      <c r="L33" s="396"/>
      <c r="M33" s="396"/>
      <c r="N33" s="396"/>
      <c r="O33" s="165"/>
      <c r="P33" s="166"/>
      <c r="Q33" s="22"/>
      <c r="R33" s="14"/>
      <c r="S33" s="167"/>
      <c r="T33" s="167"/>
      <c r="U33" s="170"/>
      <c r="V33" s="171"/>
    </row>
    <row r="34" spans="2:23" ht="18.75" customHeight="1">
      <c r="B34" s="29"/>
      <c r="C34" s="27"/>
      <c r="D34" s="27"/>
      <c r="E34" s="18"/>
      <c r="F34" s="27"/>
      <c r="G34" s="27"/>
      <c r="H34" s="28"/>
      <c r="I34" s="395"/>
      <c r="J34" s="396"/>
      <c r="K34" s="396"/>
      <c r="L34" s="396"/>
      <c r="M34" s="396"/>
      <c r="N34" s="396"/>
      <c r="O34" s="415"/>
      <c r="P34" s="416"/>
      <c r="Q34" s="20"/>
      <c r="R34" s="21"/>
      <c r="S34" s="474"/>
      <c r="T34" s="475"/>
      <c r="U34" s="19"/>
      <c r="V34" s="23"/>
    </row>
    <row r="35" spans="2:23" ht="18.75" customHeight="1">
      <c r="B35" s="29"/>
      <c r="C35" s="27"/>
      <c r="D35" s="27"/>
      <c r="E35" s="18"/>
      <c r="F35" s="27"/>
      <c r="G35" s="27"/>
      <c r="H35" s="28"/>
      <c r="I35" s="395"/>
      <c r="J35" s="396"/>
      <c r="K35" s="396"/>
      <c r="L35" s="396"/>
      <c r="M35" s="396"/>
      <c r="N35" s="396"/>
      <c r="O35" s="415"/>
      <c r="P35" s="416"/>
      <c r="Q35" s="337" t="s">
        <v>49</v>
      </c>
      <c r="R35" s="336"/>
      <c r="S35" s="336"/>
      <c r="T35" s="336"/>
      <c r="U35" s="336"/>
      <c r="V35" s="338"/>
    </row>
    <row r="36" spans="2:23" ht="18.75" customHeight="1">
      <c r="B36" s="29"/>
      <c r="C36" s="27"/>
      <c r="D36" s="27"/>
      <c r="E36" s="18"/>
      <c r="F36" s="27"/>
      <c r="G36" s="27"/>
      <c r="H36" s="28"/>
      <c r="I36" s="417"/>
      <c r="J36" s="418"/>
      <c r="K36" s="415"/>
      <c r="L36" s="418"/>
      <c r="M36" s="415"/>
      <c r="N36" s="418"/>
      <c r="O36" s="415"/>
      <c r="P36" s="416"/>
      <c r="Q36" s="339" t="s">
        <v>29</v>
      </c>
      <c r="R36" s="336"/>
      <c r="S36" s="336"/>
      <c r="T36" s="340">
        <v>115</v>
      </c>
      <c r="U36" s="341" t="s">
        <v>48</v>
      </c>
      <c r="V36" s="338"/>
    </row>
    <row r="37" spans="2:23" ht="35.25" customHeight="1" thickBot="1">
      <c r="B37" s="408" t="s">
        <v>205</v>
      </c>
      <c r="C37" s="409"/>
      <c r="D37" s="409"/>
      <c r="E37" s="409"/>
      <c r="F37" s="410"/>
      <c r="G37" s="410"/>
      <c r="H37" s="410"/>
      <c r="I37" s="411">
        <f>SUM(I17:J36)</f>
        <v>125778390</v>
      </c>
      <c r="J37" s="412"/>
      <c r="K37" s="456">
        <f>SUM(K17:L36)</f>
        <v>95725990</v>
      </c>
      <c r="L37" s="456"/>
      <c r="M37" s="456">
        <f>SUM(M17:N36)</f>
        <v>51632534</v>
      </c>
      <c r="N37" s="456"/>
      <c r="O37" s="413">
        <f>SUM(O16:P36)</f>
        <v>273136914</v>
      </c>
      <c r="P37" s="414"/>
      <c r="Q37" s="24" t="s">
        <v>43</v>
      </c>
      <c r="R37" s="25"/>
      <c r="S37" s="25"/>
      <c r="T37" s="25"/>
      <c r="U37" s="25"/>
      <c r="V37" s="26"/>
    </row>
    <row r="38" spans="2:23" ht="18.75" customHeight="1" thickBot="1">
      <c r="B38" s="421" t="s">
        <v>207</v>
      </c>
      <c r="C38" s="422"/>
      <c r="D38" s="422"/>
      <c r="E38" s="422"/>
      <c r="F38" s="422"/>
      <c r="G38" s="422"/>
      <c r="H38" s="422"/>
      <c r="I38" s="422"/>
      <c r="J38" s="422"/>
      <c r="K38" s="422"/>
      <c r="L38" s="422"/>
      <c r="M38" s="422"/>
      <c r="N38" s="422"/>
      <c r="O38" s="422"/>
      <c r="P38" s="422"/>
      <c r="Q38" s="421" t="s">
        <v>46</v>
      </c>
      <c r="R38" s="422"/>
      <c r="S38" s="422"/>
      <c r="T38" s="422"/>
      <c r="U38" s="422"/>
      <c r="V38" s="423"/>
    </row>
    <row r="39" spans="2:23" ht="18.75" customHeight="1">
      <c r="B39" s="453"/>
      <c r="C39" s="405"/>
      <c r="D39" s="405"/>
      <c r="E39" s="405"/>
      <c r="F39" s="454"/>
      <c r="G39" s="454"/>
      <c r="H39" s="455"/>
      <c r="I39" s="404" t="s">
        <v>20</v>
      </c>
      <c r="J39" s="405"/>
      <c r="K39" s="406" t="s">
        <v>21</v>
      </c>
      <c r="L39" s="407"/>
      <c r="M39" s="406" t="s">
        <v>22</v>
      </c>
      <c r="N39" s="407"/>
      <c r="O39" s="419" t="s">
        <v>0</v>
      </c>
      <c r="P39" s="420"/>
      <c r="Q39" s="398" t="s">
        <v>285</v>
      </c>
      <c r="R39" s="398"/>
      <c r="S39" s="398"/>
      <c r="T39" s="398"/>
      <c r="U39" s="398"/>
      <c r="V39" s="399"/>
    </row>
    <row r="40" spans="2:23" ht="18.75" customHeight="1">
      <c r="B40" s="382" t="s">
        <v>206</v>
      </c>
      <c r="C40" s="383"/>
      <c r="D40" s="383"/>
      <c r="E40" s="383"/>
      <c r="F40" s="384"/>
      <c r="G40" s="384"/>
      <c r="H40" s="385"/>
      <c r="I40" s="386"/>
      <c r="J40" s="387"/>
      <c r="K40" s="388"/>
      <c r="L40" s="388"/>
      <c r="M40" s="388"/>
      <c r="N40" s="388"/>
      <c r="O40" s="389"/>
      <c r="P40" s="390"/>
      <c r="Q40" s="400"/>
      <c r="R40" s="400"/>
      <c r="S40" s="400"/>
      <c r="T40" s="400"/>
      <c r="U40" s="400"/>
      <c r="V40" s="401"/>
    </row>
    <row r="41" spans="2:23" ht="18.75" customHeight="1">
      <c r="B41" s="382" t="s">
        <v>44</v>
      </c>
      <c r="C41" s="383"/>
      <c r="D41" s="383"/>
      <c r="E41" s="383"/>
      <c r="F41" s="384"/>
      <c r="G41" s="384"/>
      <c r="H41" s="385"/>
      <c r="I41" s="386">
        <f>MIN(I37,I40)</f>
        <v>125778390</v>
      </c>
      <c r="J41" s="387"/>
      <c r="K41" s="388">
        <f t="shared" ref="K41" si="0">MIN(K37,K40)</f>
        <v>95725990</v>
      </c>
      <c r="L41" s="388"/>
      <c r="M41" s="388">
        <f>MIN(M37,M40)</f>
        <v>51632534</v>
      </c>
      <c r="N41" s="388"/>
      <c r="O41" s="424">
        <f>MIN(O37,O40)</f>
        <v>273136914</v>
      </c>
      <c r="P41" s="425"/>
      <c r="Q41" s="400"/>
      <c r="R41" s="400"/>
      <c r="S41" s="400"/>
      <c r="T41" s="400"/>
      <c r="U41" s="400"/>
      <c r="V41" s="401"/>
      <c r="W41" s="168" t="s">
        <v>202</v>
      </c>
    </row>
    <row r="42" spans="2:23" ht="18.75" customHeight="1" thickBot="1">
      <c r="B42" s="426" t="s">
        <v>45</v>
      </c>
      <c r="C42" s="427"/>
      <c r="D42" s="427"/>
      <c r="E42" s="427"/>
      <c r="F42" s="428"/>
      <c r="G42" s="428"/>
      <c r="H42" s="429"/>
      <c r="I42" s="430">
        <f>INT(I41*$U10)</f>
        <v>62889195</v>
      </c>
      <c r="J42" s="431"/>
      <c r="K42" s="431">
        <f>INT(K41*$U10)</f>
        <v>47862995</v>
      </c>
      <c r="L42" s="431"/>
      <c r="M42" s="431">
        <f>INT(M41*$U10)</f>
        <v>25816267</v>
      </c>
      <c r="N42" s="431"/>
      <c r="O42" s="431">
        <f>ROUNDDOWN(SUM(I42:N42),-3)</f>
        <v>136568000</v>
      </c>
      <c r="P42" s="432"/>
      <c r="Q42" s="402"/>
      <c r="R42" s="402"/>
      <c r="S42" s="402"/>
      <c r="T42" s="402"/>
      <c r="U42" s="402"/>
      <c r="V42" s="403"/>
      <c r="W42" s="169" t="str">
        <f>IF(S12=O42,"OK","ERROR")</f>
        <v>OK</v>
      </c>
    </row>
    <row r="43" spans="2:23" ht="18.75" customHeight="1" thickBot="1">
      <c r="B43" s="448" t="s">
        <v>30</v>
      </c>
      <c r="C43" s="457"/>
      <c r="D43" s="457"/>
      <c r="E43" s="457"/>
      <c r="F43" s="457"/>
      <c r="G43" s="457"/>
      <c r="H43" s="457"/>
      <c r="I43" s="457"/>
      <c r="J43" s="457"/>
      <c r="K43" s="457"/>
      <c r="L43" s="457"/>
      <c r="M43" s="457"/>
      <c r="N43" s="457"/>
      <c r="O43" s="457"/>
      <c r="P43" s="457"/>
      <c r="Q43" s="464"/>
      <c r="R43" s="464"/>
      <c r="S43" s="464"/>
      <c r="T43" s="464"/>
      <c r="U43" s="464"/>
      <c r="V43" s="465"/>
    </row>
    <row r="44" spans="2:23" s="13" customFormat="1" ht="18.75" customHeight="1" thickBot="1">
      <c r="B44" s="435" t="s">
        <v>31</v>
      </c>
      <c r="C44" s="436"/>
      <c r="D44" s="436"/>
      <c r="E44" s="436"/>
      <c r="F44" s="436"/>
      <c r="G44" s="436"/>
      <c r="H44" s="436"/>
      <c r="I44" s="466" t="s">
        <v>32</v>
      </c>
      <c r="J44" s="467"/>
      <c r="K44" s="467"/>
      <c r="L44" s="467"/>
      <c r="M44" s="17" t="s">
        <v>33</v>
      </c>
      <c r="N44" s="435" t="s">
        <v>34</v>
      </c>
      <c r="O44" s="437"/>
      <c r="P44" s="435" t="s">
        <v>35</v>
      </c>
      <c r="Q44" s="437"/>
      <c r="R44" s="435" t="s">
        <v>36</v>
      </c>
      <c r="S44" s="436"/>
      <c r="T44" s="437"/>
      <c r="U44" s="436" t="s">
        <v>24</v>
      </c>
      <c r="V44" s="437"/>
    </row>
    <row r="45" spans="2:23" s="13" customFormat="1" ht="18.75" customHeight="1">
      <c r="B45" s="460" t="s">
        <v>27</v>
      </c>
      <c r="C45" s="461"/>
      <c r="D45" s="461"/>
      <c r="E45" s="461"/>
      <c r="F45" s="461"/>
      <c r="G45" s="461"/>
      <c r="H45" s="461"/>
      <c r="I45" s="462" t="s">
        <v>37</v>
      </c>
      <c r="J45" s="463"/>
      <c r="K45" s="463"/>
      <c r="L45" s="463"/>
      <c r="M45" s="335">
        <v>1</v>
      </c>
      <c r="N45" s="468">
        <f>I25</f>
        <v>0</v>
      </c>
      <c r="O45" s="469"/>
      <c r="P45" s="468">
        <f>M45*N45</f>
        <v>0</v>
      </c>
      <c r="Q45" s="469"/>
      <c r="R45" s="438" t="s">
        <v>212</v>
      </c>
      <c r="S45" s="439"/>
      <c r="T45" s="440"/>
      <c r="U45" s="444" t="s">
        <v>213</v>
      </c>
      <c r="V45" s="445"/>
    </row>
    <row r="46" spans="2:23" s="13" customFormat="1" ht="18.75" customHeight="1">
      <c r="B46" s="460" t="s">
        <v>28</v>
      </c>
      <c r="C46" s="461"/>
      <c r="D46" s="461"/>
      <c r="E46" s="461"/>
      <c r="F46" s="461"/>
      <c r="G46" s="461"/>
      <c r="H46" s="461"/>
      <c r="I46" s="462" t="s">
        <v>38</v>
      </c>
      <c r="J46" s="463"/>
      <c r="K46" s="463"/>
      <c r="L46" s="463"/>
      <c r="M46" s="335">
        <v>1</v>
      </c>
      <c r="N46" s="470">
        <f>K27</f>
        <v>0</v>
      </c>
      <c r="O46" s="471"/>
      <c r="P46" s="470">
        <f>M46*N46</f>
        <v>0</v>
      </c>
      <c r="Q46" s="471"/>
      <c r="R46" s="450" t="s">
        <v>212</v>
      </c>
      <c r="S46" s="451"/>
      <c r="T46" s="452"/>
      <c r="U46" s="446" t="s">
        <v>213</v>
      </c>
      <c r="V46" s="447"/>
    </row>
    <row r="47" spans="2:23" ht="18.75" customHeight="1" thickBot="1">
      <c r="B47" s="448"/>
      <c r="C47" s="457"/>
      <c r="D47" s="457"/>
      <c r="E47" s="457"/>
      <c r="F47" s="457"/>
      <c r="G47" s="457"/>
      <c r="H47" s="457"/>
      <c r="I47" s="458"/>
      <c r="J47" s="459"/>
      <c r="K47" s="459"/>
      <c r="L47" s="459"/>
      <c r="M47" s="15"/>
      <c r="N47" s="472"/>
      <c r="O47" s="473"/>
      <c r="P47" s="433"/>
      <c r="Q47" s="434"/>
      <c r="R47" s="441"/>
      <c r="S47" s="442"/>
      <c r="T47" s="443"/>
      <c r="U47" s="448"/>
      <c r="V47" s="449"/>
    </row>
    <row r="48" spans="2:23" ht="18.75" customHeight="1">
      <c r="B48" s="364" t="s">
        <v>4</v>
      </c>
      <c r="C48" s="364"/>
      <c r="D48" s="364"/>
      <c r="E48" s="364"/>
      <c r="F48" s="364" t="s">
        <v>6</v>
      </c>
      <c r="G48" s="365"/>
    </row>
    <row r="49" spans="2:7" ht="18.75" customHeight="1">
      <c r="B49" s="364" t="s">
        <v>5</v>
      </c>
      <c r="C49" s="364"/>
      <c r="D49" s="364"/>
      <c r="E49" s="364"/>
      <c r="F49" s="364" t="s">
        <v>41</v>
      </c>
      <c r="G49" s="365"/>
    </row>
    <row r="50" spans="2:7" ht="18.75" customHeight="1">
      <c r="B50" s="366" t="s">
        <v>47</v>
      </c>
      <c r="C50" s="366"/>
      <c r="D50" s="366"/>
      <c r="E50" s="366"/>
      <c r="F50" s="364" t="s">
        <v>286</v>
      </c>
      <c r="G50" s="365"/>
    </row>
  </sheetData>
  <mergeCells count="196">
    <mergeCell ref="O10:R11"/>
    <mergeCell ref="O12:Q12"/>
    <mergeCell ref="Q14:T15"/>
    <mergeCell ref="U14:V15"/>
    <mergeCell ref="B3:V3"/>
    <mergeCell ref="B4:V4"/>
    <mergeCell ref="B5:F12"/>
    <mergeCell ref="G5:J5"/>
    <mergeCell ref="K5:N5"/>
    <mergeCell ref="O5:R5"/>
    <mergeCell ref="S5:V5"/>
    <mergeCell ref="G6:J6"/>
    <mergeCell ref="K6:N6"/>
    <mergeCell ref="S8:U8"/>
    <mergeCell ref="G9:J9"/>
    <mergeCell ref="K9:N9"/>
    <mergeCell ref="O9:R9"/>
    <mergeCell ref="S9:V9"/>
    <mergeCell ref="O6:R6"/>
    <mergeCell ref="S6:V6"/>
    <mergeCell ref="G7:J7"/>
    <mergeCell ref="K7:N7"/>
    <mergeCell ref="O7:R7"/>
    <mergeCell ref="S7:V7"/>
    <mergeCell ref="O19:P19"/>
    <mergeCell ref="S19:T19"/>
    <mergeCell ref="I18:J18"/>
    <mergeCell ref="K18:L18"/>
    <mergeCell ref="M18:N18"/>
    <mergeCell ref="O18:P18"/>
    <mergeCell ref="S18:T18"/>
    <mergeCell ref="G8:I8"/>
    <mergeCell ref="K8:M8"/>
    <mergeCell ref="O8:Q8"/>
    <mergeCell ref="O15:P15"/>
    <mergeCell ref="I17:J17"/>
    <mergeCell ref="K17:L17"/>
    <mergeCell ref="M17:N17"/>
    <mergeCell ref="O17:P17"/>
    <mergeCell ref="B13:V13"/>
    <mergeCell ref="S12:U12"/>
    <mergeCell ref="B14:H15"/>
    <mergeCell ref="I14:P14"/>
    <mergeCell ref="I15:J15"/>
    <mergeCell ref="K15:L15"/>
    <mergeCell ref="G10:J11"/>
    <mergeCell ref="K10:N11"/>
    <mergeCell ref="I21:J21"/>
    <mergeCell ref="K21:L21"/>
    <mergeCell ref="M21:N21"/>
    <mergeCell ref="O21:P21"/>
    <mergeCell ref="S21:T21"/>
    <mergeCell ref="M15:N15"/>
    <mergeCell ref="G12:I12"/>
    <mergeCell ref="K12:M12"/>
    <mergeCell ref="E19:H19"/>
    <mergeCell ref="I20:J20"/>
    <mergeCell ref="K20:L20"/>
    <mergeCell ref="M20:N20"/>
    <mergeCell ref="O20:P20"/>
    <mergeCell ref="S20:T20"/>
    <mergeCell ref="M19:N19"/>
    <mergeCell ref="K19:L19"/>
    <mergeCell ref="I19:J19"/>
    <mergeCell ref="I16:J16"/>
    <mergeCell ref="K16:L16"/>
    <mergeCell ref="M16:N16"/>
    <mergeCell ref="O16:P16"/>
    <mergeCell ref="I23:J23"/>
    <mergeCell ref="K23:L23"/>
    <mergeCell ref="M23:N23"/>
    <mergeCell ref="O23:P23"/>
    <mergeCell ref="S23:T23"/>
    <mergeCell ref="I22:J22"/>
    <mergeCell ref="K22:L22"/>
    <mergeCell ref="M22:N22"/>
    <mergeCell ref="O22:P22"/>
    <mergeCell ref="S22:T22"/>
    <mergeCell ref="I25:J25"/>
    <mergeCell ref="K25:L25"/>
    <mergeCell ref="M25:N25"/>
    <mergeCell ref="O25:P25"/>
    <mergeCell ref="S25:T25"/>
    <mergeCell ref="I24:J24"/>
    <mergeCell ref="K24:L24"/>
    <mergeCell ref="M24:N24"/>
    <mergeCell ref="O24:P24"/>
    <mergeCell ref="S24:T24"/>
    <mergeCell ref="I27:J27"/>
    <mergeCell ref="K27:L27"/>
    <mergeCell ref="M27:N27"/>
    <mergeCell ref="O27:P27"/>
    <mergeCell ref="S27:T27"/>
    <mergeCell ref="I26:J26"/>
    <mergeCell ref="K26:L26"/>
    <mergeCell ref="M26:N26"/>
    <mergeCell ref="O26:P26"/>
    <mergeCell ref="S26:T26"/>
    <mergeCell ref="I29:J29"/>
    <mergeCell ref="K29:L29"/>
    <mergeCell ref="M29:N29"/>
    <mergeCell ref="O28:P28"/>
    <mergeCell ref="S29:T29"/>
    <mergeCell ref="I28:J28"/>
    <mergeCell ref="K28:L28"/>
    <mergeCell ref="M28:N28"/>
    <mergeCell ref="S28:T28"/>
    <mergeCell ref="I30:J30"/>
    <mergeCell ref="K30:L30"/>
    <mergeCell ref="M30:N30"/>
    <mergeCell ref="O30:P30"/>
    <mergeCell ref="S30:T30"/>
    <mergeCell ref="M33:N33"/>
    <mergeCell ref="K36:L36"/>
    <mergeCell ref="M36:N36"/>
    <mergeCell ref="O36:P36"/>
    <mergeCell ref="K33:L33"/>
    <mergeCell ref="R46:T46"/>
    <mergeCell ref="B39:H39"/>
    <mergeCell ref="K37:L37"/>
    <mergeCell ref="M37:N37"/>
    <mergeCell ref="I34:J34"/>
    <mergeCell ref="K34:L34"/>
    <mergeCell ref="M34:N34"/>
    <mergeCell ref="O34:P34"/>
    <mergeCell ref="B46:H46"/>
    <mergeCell ref="I46:L46"/>
    <mergeCell ref="B45:H45"/>
    <mergeCell ref="I45:L45"/>
    <mergeCell ref="B43:V43"/>
    <mergeCell ref="B44:H44"/>
    <mergeCell ref="I44:L44"/>
    <mergeCell ref="N44:O44"/>
    <mergeCell ref="N45:O45"/>
    <mergeCell ref="U44:V44"/>
    <mergeCell ref="N46:O46"/>
    <mergeCell ref="P44:Q44"/>
    <mergeCell ref="P45:Q45"/>
    <mergeCell ref="P46:Q46"/>
    <mergeCell ref="S34:T34"/>
    <mergeCell ref="Q38:V38"/>
    <mergeCell ref="O41:P41"/>
    <mergeCell ref="B42:H42"/>
    <mergeCell ref="I42:J42"/>
    <mergeCell ref="K42:L42"/>
    <mergeCell ref="M42:N42"/>
    <mergeCell ref="O42:P42"/>
    <mergeCell ref="P47:Q47"/>
    <mergeCell ref="R44:T44"/>
    <mergeCell ref="R45:T45"/>
    <mergeCell ref="R47:T47"/>
    <mergeCell ref="U45:V45"/>
    <mergeCell ref="U46:V46"/>
    <mergeCell ref="U47:V47"/>
    <mergeCell ref="B47:H47"/>
    <mergeCell ref="I47:L47"/>
    <mergeCell ref="N47:O47"/>
    <mergeCell ref="B37:H37"/>
    <mergeCell ref="I37:J37"/>
    <mergeCell ref="O37:P37"/>
    <mergeCell ref="B41:H41"/>
    <mergeCell ref="I35:J35"/>
    <mergeCell ref="K35:L35"/>
    <mergeCell ref="M35:N35"/>
    <mergeCell ref="O35:P35"/>
    <mergeCell ref="I36:J36"/>
    <mergeCell ref="I41:J41"/>
    <mergeCell ref="K41:L41"/>
    <mergeCell ref="M41:N41"/>
    <mergeCell ref="M39:N39"/>
    <mergeCell ref="O39:P39"/>
    <mergeCell ref="B38:P38"/>
    <mergeCell ref="B1:F1"/>
    <mergeCell ref="S1:V1"/>
    <mergeCell ref="B40:H40"/>
    <mergeCell ref="I40:J40"/>
    <mergeCell ref="K40:L40"/>
    <mergeCell ref="M40:N40"/>
    <mergeCell ref="O40:P40"/>
    <mergeCell ref="Q26:R26"/>
    <mergeCell ref="U19:V19"/>
    <mergeCell ref="U21:V21"/>
    <mergeCell ref="U22:V22"/>
    <mergeCell ref="U26:V26"/>
    <mergeCell ref="U30:V30"/>
    <mergeCell ref="I31:J31"/>
    <mergeCell ref="K31:L31"/>
    <mergeCell ref="M31:N31"/>
    <mergeCell ref="B2:V2"/>
    <mergeCell ref="Q39:V42"/>
    <mergeCell ref="I39:J39"/>
    <mergeCell ref="K39:L39"/>
    <mergeCell ref="I32:J32"/>
    <mergeCell ref="K32:L32"/>
    <mergeCell ref="M32:N32"/>
    <mergeCell ref="I33:J33"/>
  </mergeCells>
  <phoneticPr fontId="3"/>
  <conditionalFormatting sqref="S1:V1">
    <cfRule type="containsBlanks" dxfId="9" priority="4">
      <formula>LEN(TRIM(S1))=0</formula>
    </cfRule>
  </conditionalFormatting>
  <conditionalFormatting sqref="S1">
    <cfRule type="containsBlanks" dxfId="8" priority="5">
      <formula>LEN(TRIM(S1))=0</formula>
    </cfRule>
  </conditionalFormatting>
  <conditionalFormatting sqref="U10">
    <cfRule type="containsBlanks" dxfId="7" priority="3">
      <formula>LEN(TRIM(U10))=0</formula>
    </cfRule>
  </conditionalFormatting>
  <conditionalFormatting sqref="G8:I8 K8:M8 O8:Q8 S8:U8 S12:U12 O12:Q12 K12:M12 G12:I12">
    <cfRule type="containsBlanks" dxfId="6" priority="2">
      <formula>LEN(TRIM(G8))=0</formula>
    </cfRule>
  </conditionalFormatting>
  <conditionalFormatting sqref="I40:P41">
    <cfRule type="containsBlanks" dxfId="5" priority="1">
      <formula>LEN(TRIM(I40))=0</formula>
    </cfRule>
  </conditionalFormatting>
  <dataValidations count="1">
    <dataValidation type="list" allowBlank="1" showInputMessage="1" showErrorMessage="1" sqref="S1:V1">
      <formula1>$W$1:$W$2</formula1>
    </dataValidation>
  </dataValidations>
  <printOptions horizontalCentered="1"/>
  <pageMargins left="0.54" right="0.41" top="0.78740157480314965" bottom="0.78740157480314965" header="0.51181102362204722" footer="0.51181102362204722"/>
  <pageSetup paperSize="9" scale="58"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B1:W50"/>
  <sheetViews>
    <sheetView showGridLines="0" zoomScale="80" zoomScaleNormal="80" zoomScaleSheetLayoutView="85" workbookViewId="0">
      <selection activeCell="W22" sqref="W22"/>
    </sheetView>
  </sheetViews>
  <sheetFormatPr defaultColWidth="6.875" defaultRowHeight="18.75" customHeight="1"/>
  <cols>
    <col min="1" max="1" width="2.125" style="2" customWidth="1"/>
    <col min="2" max="2" width="1" style="1" customWidth="1"/>
    <col min="3" max="5" width="2.25" style="1" customWidth="1"/>
    <col min="6" max="6" width="5.875" style="1" customWidth="1"/>
    <col min="7" max="22" width="6.5" style="1" customWidth="1"/>
    <col min="23" max="23" width="21.875" style="2" customWidth="1"/>
    <col min="24" max="16384" width="6.875" style="2"/>
  </cols>
  <sheetData>
    <row r="1" spans="2:23" ht="18.75" customHeight="1">
      <c r="B1" s="380"/>
      <c r="C1" s="380"/>
      <c r="D1" s="380"/>
      <c r="E1" s="380"/>
      <c r="F1" s="380"/>
      <c r="S1" s="381" t="s">
        <v>318</v>
      </c>
      <c r="T1" s="381"/>
      <c r="U1" s="381"/>
      <c r="V1" s="381"/>
      <c r="W1" s="2" t="s">
        <v>199</v>
      </c>
    </row>
    <row r="2" spans="2:23" ht="18.75" customHeight="1">
      <c r="B2" s="397" t="s">
        <v>198</v>
      </c>
      <c r="C2" s="397"/>
      <c r="D2" s="397"/>
      <c r="E2" s="397"/>
      <c r="F2" s="397"/>
      <c r="G2" s="397"/>
      <c r="H2" s="397"/>
      <c r="I2" s="397"/>
      <c r="J2" s="397"/>
      <c r="K2" s="397"/>
      <c r="L2" s="397"/>
      <c r="M2" s="397"/>
      <c r="N2" s="397"/>
      <c r="O2" s="397"/>
      <c r="P2" s="397"/>
      <c r="Q2" s="397"/>
      <c r="R2" s="397"/>
      <c r="S2" s="397"/>
      <c r="T2" s="397"/>
      <c r="U2" s="397"/>
      <c r="V2" s="397"/>
      <c r="W2" s="2" t="s">
        <v>200</v>
      </c>
    </row>
    <row r="3" spans="2:23" ht="24" customHeight="1">
      <c r="B3" s="530" t="s">
        <v>201</v>
      </c>
      <c r="C3" s="530"/>
      <c r="D3" s="530"/>
      <c r="E3" s="530"/>
      <c r="F3" s="530"/>
      <c r="G3" s="530"/>
      <c r="H3" s="530"/>
      <c r="I3" s="530"/>
      <c r="J3" s="530"/>
      <c r="K3" s="530"/>
      <c r="L3" s="530"/>
      <c r="M3" s="530"/>
      <c r="N3" s="530"/>
      <c r="O3" s="530"/>
      <c r="P3" s="530"/>
      <c r="Q3" s="530"/>
      <c r="R3" s="530"/>
      <c r="S3" s="530"/>
      <c r="T3" s="530"/>
      <c r="U3" s="530"/>
      <c r="V3" s="530"/>
    </row>
    <row r="4" spans="2:23" ht="14.25" customHeight="1" thickBot="1">
      <c r="B4" s="531"/>
      <c r="C4" s="531"/>
      <c r="D4" s="531"/>
      <c r="E4" s="531"/>
      <c r="F4" s="531"/>
      <c r="G4" s="531"/>
      <c r="H4" s="531"/>
      <c r="I4" s="531"/>
      <c r="J4" s="531"/>
      <c r="K4" s="531"/>
      <c r="L4" s="531"/>
      <c r="M4" s="531"/>
      <c r="N4" s="531"/>
      <c r="O4" s="531"/>
      <c r="P4" s="531"/>
      <c r="Q4" s="531"/>
      <c r="R4" s="531"/>
      <c r="S4" s="531"/>
      <c r="T4" s="531"/>
      <c r="U4" s="531"/>
      <c r="V4" s="531"/>
    </row>
    <row r="5" spans="2:23" ht="18.75" customHeight="1">
      <c r="B5" s="509" t="s">
        <v>7</v>
      </c>
      <c r="C5" s="510"/>
      <c r="D5" s="510"/>
      <c r="E5" s="510"/>
      <c r="F5" s="532"/>
      <c r="G5" s="539" t="s">
        <v>8</v>
      </c>
      <c r="H5" s="540"/>
      <c r="I5" s="540"/>
      <c r="J5" s="541"/>
      <c r="K5" s="542" t="s">
        <v>287</v>
      </c>
      <c r="L5" s="542"/>
      <c r="M5" s="542"/>
      <c r="N5" s="542"/>
      <c r="O5" s="539" t="s">
        <v>9</v>
      </c>
      <c r="P5" s="543"/>
      <c r="Q5" s="543"/>
      <c r="R5" s="544"/>
      <c r="S5" s="542" t="s">
        <v>288</v>
      </c>
      <c r="T5" s="540"/>
      <c r="U5" s="540"/>
      <c r="V5" s="541"/>
    </row>
    <row r="6" spans="2:23" ht="18.75" customHeight="1">
      <c r="B6" s="533"/>
      <c r="C6" s="534"/>
      <c r="D6" s="534"/>
      <c r="E6" s="534"/>
      <c r="F6" s="535"/>
      <c r="G6" s="545"/>
      <c r="H6" s="499"/>
      <c r="I6" s="499"/>
      <c r="J6" s="500"/>
      <c r="K6" s="546" t="s">
        <v>10</v>
      </c>
      <c r="L6" s="547"/>
      <c r="M6" s="548"/>
      <c r="N6" s="549"/>
      <c r="O6" s="546" t="s">
        <v>11</v>
      </c>
      <c r="P6" s="551"/>
      <c r="Q6" s="551"/>
      <c r="R6" s="552"/>
      <c r="S6" s="546" t="s">
        <v>2</v>
      </c>
      <c r="T6" s="548"/>
      <c r="U6" s="548"/>
      <c r="V6" s="549"/>
    </row>
    <row r="7" spans="2:23" ht="18.75" customHeight="1" thickBot="1">
      <c r="B7" s="533"/>
      <c r="C7" s="534"/>
      <c r="D7" s="534"/>
      <c r="E7" s="534"/>
      <c r="F7" s="535"/>
      <c r="G7" s="545"/>
      <c r="H7" s="499"/>
      <c r="I7" s="499"/>
      <c r="J7" s="500"/>
      <c r="K7" s="553"/>
      <c r="L7" s="553"/>
      <c r="M7" s="553"/>
      <c r="N7" s="553"/>
      <c r="O7" s="554"/>
      <c r="P7" s="553"/>
      <c r="Q7" s="553"/>
      <c r="R7" s="555"/>
      <c r="S7" s="498"/>
      <c r="T7" s="499"/>
      <c r="U7" s="499"/>
      <c r="V7" s="500"/>
    </row>
    <row r="8" spans="2:23" ht="18.75" customHeight="1" thickBot="1">
      <c r="B8" s="533"/>
      <c r="C8" s="534"/>
      <c r="D8" s="534"/>
      <c r="E8" s="534"/>
      <c r="F8" s="535"/>
      <c r="G8" s="492"/>
      <c r="H8" s="493"/>
      <c r="I8" s="493"/>
      <c r="J8" s="3" t="s">
        <v>3</v>
      </c>
      <c r="K8" s="492">
        <v>0</v>
      </c>
      <c r="L8" s="493"/>
      <c r="M8" s="493"/>
      <c r="N8" s="4" t="s">
        <v>3</v>
      </c>
      <c r="O8" s="492"/>
      <c r="P8" s="503"/>
      <c r="Q8" s="503"/>
      <c r="R8" s="3" t="s">
        <v>3</v>
      </c>
      <c r="S8" s="492">
        <f>O37</f>
        <v>0</v>
      </c>
      <c r="T8" s="503"/>
      <c r="U8" s="503"/>
      <c r="V8" s="3" t="s">
        <v>3</v>
      </c>
    </row>
    <row r="9" spans="2:23" ht="18.75" customHeight="1">
      <c r="B9" s="533"/>
      <c r="C9" s="534"/>
      <c r="D9" s="534"/>
      <c r="E9" s="534"/>
      <c r="F9" s="535"/>
      <c r="G9" s="539" t="s">
        <v>12</v>
      </c>
      <c r="H9" s="542"/>
      <c r="I9" s="542"/>
      <c r="J9" s="550"/>
      <c r="K9" s="507" t="s">
        <v>13</v>
      </c>
      <c r="L9" s="542"/>
      <c r="M9" s="542"/>
      <c r="N9" s="542"/>
      <c r="O9" s="539" t="s">
        <v>42</v>
      </c>
      <c r="P9" s="543"/>
      <c r="Q9" s="543"/>
      <c r="R9" s="544"/>
      <c r="S9" s="507" t="s">
        <v>289</v>
      </c>
      <c r="T9" s="540"/>
      <c r="U9" s="540"/>
      <c r="V9" s="541"/>
    </row>
    <row r="10" spans="2:23" ht="18.75" customHeight="1">
      <c r="B10" s="533"/>
      <c r="C10" s="534"/>
      <c r="D10" s="534"/>
      <c r="E10" s="534"/>
      <c r="F10" s="535"/>
      <c r="G10" s="520"/>
      <c r="H10" s="521"/>
      <c r="I10" s="521"/>
      <c r="J10" s="522"/>
      <c r="K10" s="526" t="s">
        <v>14</v>
      </c>
      <c r="L10" s="521"/>
      <c r="M10" s="521"/>
      <c r="N10" s="522"/>
      <c r="O10" s="526" t="s">
        <v>15</v>
      </c>
      <c r="P10" s="521"/>
      <c r="Q10" s="521"/>
      <c r="R10" s="522"/>
      <c r="S10" s="5" t="s">
        <v>16</v>
      </c>
      <c r="T10" s="6" t="s">
        <v>39</v>
      </c>
      <c r="U10" s="363">
        <v>0.5</v>
      </c>
      <c r="V10" s="7"/>
    </row>
    <row r="11" spans="2:23" ht="18.75" customHeight="1" thickBot="1">
      <c r="B11" s="533"/>
      <c r="C11" s="534"/>
      <c r="D11" s="534"/>
      <c r="E11" s="534"/>
      <c r="F11" s="535"/>
      <c r="G11" s="523"/>
      <c r="H11" s="524"/>
      <c r="I11" s="524"/>
      <c r="J11" s="525"/>
      <c r="K11" s="523"/>
      <c r="L11" s="524"/>
      <c r="M11" s="524"/>
      <c r="N11" s="525"/>
      <c r="O11" s="523"/>
      <c r="P11" s="524"/>
      <c r="Q11" s="524"/>
      <c r="R11" s="525"/>
      <c r="S11" s="8" t="s">
        <v>40</v>
      </c>
      <c r="T11" s="9"/>
      <c r="U11" s="9"/>
      <c r="V11" s="10"/>
    </row>
    <row r="12" spans="2:23" ht="18.75" customHeight="1" thickBot="1">
      <c r="B12" s="536"/>
      <c r="C12" s="537"/>
      <c r="D12" s="537"/>
      <c r="E12" s="537"/>
      <c r="F12" s="538"/>
      <c r="G12" s="492"/>
      <c r="H12" s="493"/>
      <c r="I12" s="493"/>
      <c r="J12" s="11" t="s">
        <v>3</v>
      </c>
      <c r="K12" s="492">
        <f>MIN(S8,G12)</f>
        <v>0</v>
      </c>
      <c r="L12" s="493"/>
      <c r="M12" s="493"/>
      <c r="N12" s="12" t="s">
        <v>3</v>
      </c>
      <c r="O12" s="492">
        <f>MIN(O8,K12)</f>
        <v>0</v>
      </c>
      <c r="P12" s="493"/>
      <c r="Q12" s="493"/>
      <c r="R12" s="11" t="s">
        <v>3</v>
      </c>
      <c r="S12" s="492">
        <f>ROUNDDOWN(O12*U10,-3)</f>
        <v>0</v>
      </c>
      <c r="T12" s="493"/>
      <c r="U12" s="493"/>
      <c r="V12" s="11" t="s">
        <v>3</v>
      </c>
    </row>
    <row r="13" spans="2:23" ht="24" customHeight="1" thickBot="1">
      <c r="B13" s="506" t="s">
        <v>17</v>
      </c>
      <c r="C13" s="464"/>
      <c r="D13" s="464"/>
      <c r="E13" s="464"/>
      <c r="F13" s="464"/>
      <c r="G13" s="464"/>
      <c r="H13" s="464"/>
      <c r="I13" s="464"/>
      <c r="J13" s="464"/>
      <c r="K13" s="464"/>
      <c r="L13" s="464"/>
      <c r="M13" s="464"/>
      <c r="N13" s="464"/>
      <c r="O13" s="464"/>
      <c r="P13" s="464"/>
      <c r="Q13" s="507"/>
      <c r="R13" s="507"/>
      <c r="S13" s="507"/>
      <c r="T13" s="507"/>
      <c r="U13" s="507"/>
      <c r="V13" s="508"/>
    </row>
    <row r="14" spans="2:23" ht="18.75" customHeight="1">
      <c r="B14" s="509" t="s">
        <v>18</v>
      </c>
      <c r="C14" s="510"/>
      <c r="D14" s="510"/>
      <c r="E14" s="510"/>
      <c r="F14" s="511"/>
      <c r="G14" s="511"/>
      <c r="H14" s="512"/>
      <c r="I14" s="516" t="s">
        <v>19</v>
      </c>
      <c r="J14" s="517"/>
      <c r="K14" s="517"/>
      <c r="L14" s="517"/>
      <c r="M14" s="517"/>
      <c r="N14" s="517"/>
      <c r="O14" s="517"/>
      <c r="P14" s="518"/>
      <c r="Q14" s="527" t="s">
        <v>1</v>
      </c>
      <c r="R14" s="511"/>
      <c r="S14" s="511"/>
      <c r="T14" s="511"/>
      <c r="U14" s="528" t="s">
        <v>24</v>
      </c>
      <c r="V14" s="512"/>
    </row>
    <row r="15" spans="2:23" ht="18.75" customHeight="1" thickBot="1">
      <c r="B15" s="513"/>
      <c r="C15" s="514"/>
      <c r="D15" s="514"/>
      <c r="E15" s="514"/>
      <c r="F15" s="514"/>
      <c r="G15" s="514"/>
      <c r="H15" s="515"/>
      <c r="I15" s="513" t="s">
        <v>20</v>
      </c>
      <c r="J15" s="519"/>
      <c r="K15" s="490" t="s">
        <v>21</v>
      </c>
      <c r="L15" s="491"/>
      <c r="M15" s="490" t="s">
        <v>22</v>
      </c>
      <c r="N15" s="491"/>
      <c r="O15" s="504" t="s">
        <v>0</v>
      </c>
      <c r="P15" s="505"/>
      <c r="Q15" s="513"/>
      <c r="R15" s="514"/>
      <c r="S15" s="514"/>
      <c r="T15" s="514"/>
      <c r="U15" s="529"/>
      <c r="V15" s="515"/>
    </row>
    <row r="16" spans="2:23" ht="12" customHeight="1">
      <c r="B16" s="342" t="s">
        <v>50</v>
      </c>
      <c r="C16" s="343"/>
      <c r="D16" s="343"/>
      <c r="E16" s="344"/>
      <c r="F16" s="343"/>
      <c r="G16" s="343"/>
      <c r="H16" s="345"/>
      <c r="I16" s="494"/>
      <c r="J16" s="495"/>
      <c r="K16" s="496"/>
      <c r="L16" s="495"/>
      <c r="M16" s="496"/>
      <c r="N16" s="495"/>
      <c r="O16" s="496"/>
      <c r="P16" s="497"/>
      <c r="Q16" s="346"/>
      <c r="R16" s="347"/>
      <c r="S16" s="348"/>
      <c r="T16" s="348"/>
      <c r="U16" s="349"/>
      <c r="V16" s="350"/>
    </row>
    <row r="17" spans="2:22" ht="18.75" customHeight="1">
      <c r="B17" s="351" t="s">
        <v>50</v>
      </c>
      <c r="C17" s="352" t="s">
        <v>51</v>
      </c>
      <c r="D17" s="352"/>
      <c r="E17" s="353"/>
      <c r="F17" s="352"/>
      <c r="G17" s="352"/>
      <c r="H17" s="354"/>
      <c r="I17" s="488"/>
      <c r="J17" s="489"/>
      <c r="K17" s="481"/>
      <c r="L17" s="489"/>
      <c r="M17" s="481"/>
      <c r="N17" s="489"/>
      <c r="O17" s="481">
        <f>SUM(I18:N22)</f>
        <v>0</v>
      </c>
      <c r="P17" s="482"/>
      <c r="Q17" s="337"/>
      <c r="R17" s="336"/>
      <c r="S17" s="361"/>
      <c r="T17" s="361"/>
      <c r="U17" s="356"/>
      <c r="V17" s="338"/>
    </row>
    <row r="18" spans="2:22" ht="18.75" customHeight="1">
      <c r="B18" s="351"/>
      <c r="C18" s="357"/>
      <c r="D18" s="357"/>
      <c r="E18" s="341"/>
      <c r="F18" s="357"/>
      <c r="G18" s="357"/>
      <c r="H18" s="358"/>
      <c r="I18" s="486"/>
      <c r="J18" s="487"/>
      <c r="K18" s="478"/>
      <c r="L18" s="487"/>
      <c r="M18" s="478"/>
      <c r="N18" s="487"/>
      <c r="O18" s="478"/>
      <c r="P18" s="479"/>
      <c r="Q18" s="337"/>
      <c r="R18" s="336"/>
      <c r="S18" s="502"/>
      <c r="T18" s="502"/>
      <c r="U18" s="356"/>
      <c r="V18" s="359"/>
    </row>
    <row r="19" spans="2:22" ht="18.75" customHeight="1">
      <c r="B19" s="360" t="s">
        <v>53</v>
      </c>
      <c r="C19" s="357"/>
      <c r="D19" s="341"/>
      <c r="E19" s="400"/>
      <c r="F19" s="400"/>
      <c r="G19" s="400"/>
      <c r="H19" s="401"/>
      <c r="I19" s="486"/>
      <c r="J19" s="483"/>
      <c r="K19" s="478"/>
      <c r="L19" s="487"/>
      <c r="M19" s="483"/>
      <c r="N19" s="487"/>
      <c r="O19" s="478"/>
      <c r="P19" s="479"/>
      <c r="Q19" s="337"/>
      <c r="R19" s="336"/>
      <c r="S19" s="501"/>
      <c r="T19" s="501"/>
      <c r="U19" s="393"/>
      <c r="V19" s="394"/>
    </row>
    <row r="20" spans="2:22" ht="18.75" customHeight="1">
      <c r="B20" s="351"/>
      <c r="C20" s="357"/>
      <c r="D20" s="357"/>
      <c r="E20" s="341"/>
      <c r="F20" s="357"/>
      <c r="G20" s="357"/>
      <c r="H20" s="358"/>
      <c r="I20" s="486"/>
      <c r="J20" s="487"/>
      <c r="K20" s="478"/>
      <c r="L20" s="487"/>
      <c r="M20" s="478"/>
      <c r="N20" s="487"/>
      <c r="O20" s="478"/>
      <c r="P20" s="479"/>
      <c r="Q20" s="337"/>
      <c r="R20" s="336"/>
      <c r="S20" s="483"/>
      <c r="T20" s="483"/>
      <c r="U20" s="356"/>
      <c r="V20" s="359"/>
    </row>
    <row r="21" spans="2:22" ht="18.75" customHeight="1">
      <c r="B21" s="351"/>
      <c r="C21" s="357"/>
      <c r="D21" s="357"/>
      <c r="E21" s="341"/>
      <c r="F21" s="357"/>
      <c r="G21" s="357"/>
      <c r="H21" s="358"/>
      <c r="I21" s="476"/>
      <c r="J21" s="477"/>
      <c r="K21" s="477"/>
      <c r="L21" s="477"/>
      <c r="M21" s="477"/>
      <c r="N21" s="477"/>
      <c r="O21" s="478"/>
      <c r="P21" s="479"/>
      <c r="Q21" s="337"/>
      <c r="R21" s="336"/>
      <c r="S21" s="480"/>
      <c r="T21" s="480"/>
      <c r="U21" s="393"/>
      <c r="V21" s="394"/>
    </row>
    <row r="22" spans="2:22" ht="18.75" customHeight="1">
      <c r="B22" s="351"/>
      <c r="C22" s="357"/>
      <c r="D22" s="357"/>
      <c r="E22" s="341"/>
      <c r="F22" s="357"/>
      <c r="G22" s="357"/>
      <c r="H22" s="358"/>
      <c r="I22" s="476"/>
      <c r="J22" s="477"/>
      <c r="K22" s="478"/>
      <c r="L22" s="487"/>
      <c r="M22" s="478"/>
      <c r="N22" s="487"/>
      <c r="O22" s="478"/>
      <c r="P22" s="479"/>
      <c r="Q22" s="337"/>
      <c r="R22" s="336"/>
      <c r="S22" s="480"/>
      <c r="T22" s="480"/>
      <c r="U22" s="393"/>
      <c r="V22" s="394"/>
    </row>
    <row r="23" spans="2:22" ht="18.75" customHeight="1">
      <c r="B23" s="351"/>
      <c r="C23" s="357"/>
      <c r="D23" s="357"/>
      <c r="E23" s="341"/>
      <c r="F23" s="357"/>
      <c r="G23" s="357"/>
      <c r="H23" s="358"/>
      <c r="I23" s="476"/>
      <c r="J23" s="477"/>
      <c r="K23" s="477"/>
      <c r="L23" s="477"/>
      <c r="M23" s="477"/>
      <c r="N23" s="477"/>
      <c r="O23" s="478"/>
      <c r="P23" s="479"/>
      <c r="Q23" s="337"/>
      <c r="R23" s="336"/>
      <c r="S23" s="483"/>
      <c r="T23" s="483"/>
      <c r="U23" s="356"/>
      <c r="V23" s="359"/>
    </row>
    <row r="24" spans="2:22" ht="18.75" customHeight="1">
      <c r="B24" s="351"/>
      <c r="C24" s="352" t="s">
        <v>54</v>
      </c>
      <c r="D24" s="352"/>
      <c r="E24" s="353"/>
      <c r="F24" s="352"/>
      <c r="G24" s="352"/>
      <c r="H24" s="354"/>
      <c r="I24" s="488"/>
      <c r="J24" s="489"/>
      <c r="K24" s="481"/>
      <c r="L24" s="489"/>
      <c r="M24" s="481"/>
      <c r="N24" s="489"/>
      <c r="O24" s="481">
        <f>SUM(I25:N27)</f>
        <v>0</v>
      </c>
      <c r="P24" s="482"/>
      <c r="Q24" s="337"/>
      <c r="R24" s="336"/>
      <c r="S24" s="483"/>
      <c r="T24" s="483"/>
      <c r="U24" s="356"/>
      <c r="V24" s="359"/>
    </row>
    <row r="25" spans="2:22" ht="18.75" customHeight="1">
      <c r="B25" s="351"/>
      <c r="C25" s="357"/>
      <c r="D25" s="357"/>
      <c r="E25" s="341"/>
      <c r="F25" s="357"/>
      <c r="G25" s="357"/>
      <c r="H25" s="358"/>
      <c r="I25" s="486"/>
      <c r="J25" s="487"/>
      <c r="K25" s="478"/>
      <c r="L25" s="487"/>
      <c r="M25" s="478"/>
      <c r="N25" s="487"/>
      <c r="O25" s="478"/>
      <c r="P25" s="479"/>
      <c r="Q25" s="337"/>
      <c r="R25" s="336"/>
      <c r="S25" s="480"/>
      <c r="T25" s="480"/>
      <c r="U25" s="356"/>
      <c r="V25" s="359"/>
    </row>
    <row r="26" spans="2:22" ht="18.75" customHeight="1">
      <c r="B26" s="351"/>
      <c r="C26" s="357"/>
      <c r="D26" s="357"/>
      <c r="E26" s="341"/>
      <c r="F26" s="357"/>
      <c r="G26" s="357"/>
      <c r="H26" s="358"/>
      <c r="I26" s="486"/>
      <c r="J26" s="487"/>
      <c r="K26" s="477"/>
      <c r="L26" s="477"/>
      <c r="M26" s="478"/>
      <c r="N26" s="487"/>
      <c r="O26" s="478"/>
      <c r="P26" s="479"/>
      <c r="Q26" s="391"/>
      <c r="R26" s="392"/>
      <c r="S26" s="483"/>
      <c r="T26" s="483"/>
      <c r="U26" s="393"/>
      <c r="V26" s="394"/>
    </row>
    <row r="27" spans="2:22" ht="18.75" customHeight="1">
      <c r="B27" s="351"/>
      <c r="C27" s="357"/>
      <c r="D27" s="357"/>
      <c r="E27" s="341"/>
      <c r="F27" s="357"/>
      <c r="G27" s="357"/>
      <c r="H27" s="358"/>
      <c r="I27" s="486"/>
      <c r="J27" s="487"/>
      <c r="K27" s="477"/>
      <c r="L27" s="477"/>
      <c r="M27" s="477"/>
      <c r="N27" s="477"/>
      <c r="O27" s="478"/>
      <c r="P27" s="479"/>
      <c r="Q27" s="341"/>
      <c r="R27" s="336"/>
      <c r="S27" s="483"/>
      <c r="T27" s="483"/>
      <c r="U27" s="356"/>
      <c r="V27" s="359"/>
    </row>
    <row r="28" spans="2:22" ht="18.75" customHeight="1">
      <c r="B28" s="351"/>
      <c r="C28" s="352" t="s">
        <v>211</v>
      </c>
      <c r="D28" s="352"/>
      <c r="E28" s="353"/>
      <c r="F28" s="352"/>
      <c r="G28" s="352"/>
      <c r="H28" s="354"/>
      <c r="I28" s="484"/>
      <c r="J28" s="485"/>
      <c r="K28" s="485"/>
      <c r="L28" s="485"/>
      <c r="M28" s="485"/>
      <c r="N28" s="485"/>
      <c r="O28" s="481">
        <f>SUM(I30:N30)</f>
        <v>0</v>
      </c>
      <c r="P28" s="482"/>
      <c r="Q28" s="360"/>
      <c r="R28" s="336"/>
      <c r="S28" s="480"/>
      <c r="T28" s="480"/>
      <c r="U28" s="356"/>
      <c r="V28" s="359"/>
    </row>
    <row r="29" spans="2:22" ht="18.75" customHeight="1">
      <c r="B29" s="351"/>
      <c r="C29" s="357"/>
      <c r="D29" s="357"/>
      <c r="E29" s="341"/>
      <c r="F29" s="357"/>
      <c r="G29" s="357"/>
      <c r="H29" s="358"/>
      <c r="I29" s="476"/>
      <c r="J29" s="477"/>
      <c r="K29" s="477"/>
      <c r="L29" s="477"/>
      <c r="M29" s="477"/>
      <c r="N29" s="477"/>
      <c r="O29" s="362"/>
      <c r="P29" s="362"/>
      <c r="Q29" s="337"/>
      <c r="R29" s="336"/>
      <c r="S29" s="483"/>
      <c r="T29" s="483"/>
      <c r="U29" s="356"/>
      <c r="V29" s="359"/>
    </row>
    <row r="30" spans="2:22" ht="18.75" customHeight="1">
      <c r="B30" s="351"/>
      <c r="C30" s="357"/>
      <c r="D30" s="357"/>
      <c r="E30" s="341"/>
      <c r="F30" s="357"/>
      <c r="G30" s="357"/>
      <c r="H30" s="358"/>
      <c r="I30" s="476"/>
      <c r="J30" s="477"/>
      <c r="K30" s="477"/>
      <c r="L30" s="477"/>
      <c r="M30" s="477"/>
      <c r="N30" s="477"/>
      <c r="O30" s="478"/>
      <c r="P30" s="479"/>
      <c r="Q30" s="337"/>
      <c r="R30" s="336"/>
      <c r="S30" s="480"/>
      <c r="T30" s="480"/>
      <c r="U30" s="393"/>
      <c r="V30" s="394"/>
    </row>
    <row r="31" spans="2:22" ht="18.75" customHeight="1">
      <c r="B31" s="29"/>
      <c r="C31" s="27"/>
      <c r="D31" s="27"/>
      <c r="E31" s="18"/>
      <c r="F31" s="27"/>
      <c r="G31" s="27"/>
      <c r="H31" s="28"/>
      <c r="I31" s="395"/>
      <c r="J31" s="396"/>
      <c r="K31" s="396"/>
      <c r="L31" s="396"/>
      <c r="M31" s="396"/>
      <c r="N31" s="396"/>
      <c r="O31" s="333"/>
      <c r="P31" s="334"/>
      <c r="Q31" s="22"/>
      <c r="R31" s="14"/>
      <c r="S31" s="177"/>
      <c r="T31" s="177"/>
      <c r="U31" s="175"/>
      <c r="V31" s="176"/>
    </row>
    <row r="32" spans="2:22" ht="18.75" customHeight="1">
      <c r="B32" s="29"/>
      <c r="C32" s="27"/>
      <c r="D32" s="27"/>
      <c r="E32" s="18"/>
      <c r="F32" s="27"/>
      <c r="G32" s="27"/>
      <c r="H32" s="28"/>
      <c r="I32" s="395"/>
      <c r="J32" s="396"/>
      <c r="K32" s="396"/>
      <c r="L32" s="396"/>
      <c r="M32" s="396"/>
      <c r="N32" s="396"/>
      <c r="O32" s="333"/>
      <c r="P32" s="334"/>
      <c r="Q32" s="22"/>
      <c r="R32" s="14"/>
      <c r="S32" s="177"/>
      <c r="T32" s="177"/>
      <c r="U32" s="175"/>
      <c r="V32" s="176"/>
    </row>
    <row r="33" spans="2:23" ht="18.75" customHeight="1">
      <c r="B33" s="29"/>
      <c r="C33" s="27"/>
      <c r="D33" s="27"/>
      <c r="E33" s="18"/>
      <c r="F33" s="27"/>
      <c r="G33" s="27"/>
      <c r="H33" s="28"/>
      <c r="I33" s="395"/>
      <c r="J33" s="396"/>
      <c r="K33" s="396"/>
      <c r="L33" s="396"/>
      <c r="M33" s="396"/>
      <c r="N33" s="396"/>
      <c r="O33" s="333"/>
      <c r="P33" s="334"/>
      <c r="Q33" s="22"/>
      <c r="R33" s="14"/>
      <c r="S33" s="177"/>
      <c r="T33" s="177"/>
      <c r="U33" s="175"/>
      <c r="V33" s="176"/>
    </row>
    <row r="34" spans="2:23" ht="18.75" customHeight="1">
      <c r="B34" s="29"/>
      <c r="C34" s="27"/>
      <c r="D34" s="27"/>
      <c r="E34" s="18"/>
      <c r="F34" s="27"/>
      <c r="G34" s="27"/>
      <c r="H34" s="28"/>
      <c r="I34" s="395"/>
      <c r="J34" s="396"/>
      <c r="K34" s="396"/>
      <c r="L34" s="396"/>
      <c r="M34" s="396"/>
      <c r="N34" s="396"/>
      <c r="O34" s="415"/>
      <c r="P34" s="416"/>
      <c r="Q34" s="20"/>
      <c r="R34" s="21"/>
      <c r="S34" s="474"/>
      <c r="T34" s="475"/>
      <c r="U34" s="19"/>
      <c r="V34" s="23"/>
    </row>
    <row r="35" spans="2:23" ht="18.75" customHeight="1">
      <c r="B35" s="29"/>
      <c r="C35" s="27"/>
      <c r="D35" s="27"/>
      <c r="E35" s="18"/>
      <c r="F35" s="27"/>
      <c r="G35" s="27"/>
      <c r="H35" s="28"/>
      <c r="I35" s="395"/>
      <c r="J35" s="396"/>
      <c r="K35" s="396"/>
      <c r="L35" s="396"/>
      <c r="M35" s="396"/>
      <c r="N35" s="396"/>
      <c r="O35" s="415"/>
      <c r="P35" s="416"/>
      <c r="Q35" s="337"/>
      <c r="R35" s="336"/>
      <c r="S35" s="336"/>
      <c r="T35" s="336"/>
      <c r="U35" s="336"/>
      <c r="V35" s="338"/>
    </row>
    <row r="36" spans="2:23" ht="18.75" customHeight="1">
      <c r="B36" s="29"/>
      <c r="C36" s="27"/>
      <c r="D36" s="27"/>
      <c r="E36" s="18"/>
      <c r="F36" s="27"/>
      <c r="G36" s="27"/>
      <c r="H36" s="28"/>
      <c r="I36" s="417"/>
      <c r="J36" s="418"/>
      <c r="K36" s="415"/>
      <c r="L36" s="418"/>
      <c r="M36" s="415"/>
      <c r="N36" s="418"/>
      <c r="O36" s="415"/>
      <c r="P36" s="416"/>
      <c r="Q36" s="339"/>
      <c r="R36" s="336"/>
      <c r="S36" s="336"/>
      <c r="T36" s="340"/>
      <c r="U36" s="341"/>
      <c r="V36" s="338"/>
    </row>
    <row r="37" spans="2:23" ht="35.25" customHeight="1" thickBot="1">
      <c r="B37" s="408" t="s">
        <v>205</v>
      </c>
      <c r="C37" s="409"/>
      <c r="D37" s="409"/>
      <c r="E37" s="409"/>
      <c r="F37" s="410"/>
      <c r="G37" s="410"/>
      <c r="H37" s="410"/>
      <c r="I37" s="411">
        <f>SUM(I17:J36)</f>
        <v>0</v>
      </c>
      <c r="J37" s="412"/>
      <c r="K37" s="456">
        <f>SUM(K17:L36)</f>
        <v>0</v>
      </c>
      <c r="L37" s="456"/>
      <c r="M37" s="456">
        <f>SUM(M17:N36)</f>
        <v>0</v>
      </c>
      <c r="N37" s="456"/>
      <c r="O37" s="413">
        <f>SUM(O16:P36)</f>
        <v>0</v>
      </c>
      <c r="P37" s="414"/>
      <c r="Q37" s="24" t="s">
        <v>43</v>
      </c>
      <c r="R37" s="25"/>
      <c r="S37" s="25"/>
      <c r="T37" s="25"/>
      <c r="U37" s="25"/>
      <c r="V37" s="26"/>
    </row>
    <row r="38" spans="2:23" ht="18.75" customHeight="1" thickBot="1">
      <c r="B38" s="421" t="s">
        <v>207</v>
      </c>
      <c r="C38" s="422"/>
      <c r="D38" s="422"/>
      <c r="E38" s="422"/>
      <c r="F38" s="422"/>
      <c r="G38" s="422"/>
      <c r="H38" s="422"/>
      <c r="I38" s="422"/>
      <c r="J38" s="422"/>
      <c r="K38" s="422"/>
      <c r="L38" s="422"/>
      <c r="M38" s="422"/>
      <c r="N38" s="422"/>
      <c r="O38" s="422"/>
      <c r="P38" s="422"/>
      <c r="Q38" s="421" t="s">
        <v>46</v>
      </c>
      <c r="R38" s="422"/>
      <c r="S38" s="422"/>
      <c r="T38" s="422"/>
      <c r="U38" s="422"/>
      <c r="V38" s="423"/>
    </row>
    <row r="39" spans="2:23" ht="18.75" customHeight="1">
      <c r="B39" s="453"/>
      <c r="C39" s="405"/>
      <c r="D39" s="405"/>
      <c r="E39" s="405"/>
      <c r="F39" s="454"/>
      <c r="G39" s="454"/>
      <c r="H39" s="455"/>
      <c r="I39" s="404" t="s">
        <v>20</v>
      </c>
      <c r="J39" s="405"/>
      <c r="K39" s="406" t="s">
        <v>21</v>
      </c>
      <c r="L39" s="407"/>
      <c r="M39" s="406" t="s">
        <v>22</v>
      </c>
      <c r="N39" s="407"/>
      <c r="O39" s="419" t="s">
        <v>0</v>
      </c>
      <c r="P39" s="420"/>
      <c r="Q39" s="398"/>
      <c r="R39" s="398"/>
      <c r="S39" s="398"/>
      <c r="T39" s="398"/>
      <c r="U39" s="398"/>
      <c r="V39" s="399"/>
    </row>
    <row r="40" spans="2:23" ht="18.75" customHeight="1">
      <c r="B40" s="382" t="s">
        <v>206</v>
      </c>
      <c r="C40" s="383"/>
      <c r="D40" s="383"/>
      <c r="E40" s="383"/>
      <c r="F40" s="384"/>
      <c r="G40" s="384"/>
      <c r="H40" s="385"/>
      <c r="I40" s="386"/>
      <c r="J40" s="387"/>
      <c r="K40" s="388"/>
      <c r="L40" s="388"/>
      <c r="M40" s="388"/>
      <c r="N40" s="388"/>
      <c r="O40" s="389"/>
      <c r="P40" s="390"/>
      <c r="Q40" s="400"/>
      <c r="R40" s="400"/>
      <c r="S40" s="400"/>
      <c r="T40" s="400"/>
      <c r="U40" s="400"/>
      <c r="V40" s="401"/>
    </row>
    <row r="41" spans="2:23" ht="18.75" customHeight="1">
      <c r="B41" s="382" t="s">
        <v>44</v>
      </c>
      <c r="C41" s="383"/>
      <c r="D41" s="383"/>
      <c r="E41" s="383"/>
      <c r="F41" s="384"/>
      <c r="G41" s="384"/>
      <c r="H41" s="385"/>
      <c r="I41" s="386">
        <f>MIN(I37,I40)</f>
        <v>0</v>
      </c>
      <c r="J41" s="387"/>
      <c r="K41" s="388">
        <f t="shared" ref="K41" si="0">MIN(K37,K40)</f>
        <v>0</v>
      </c>
      <c r="L41" s="388"/>
      <c r="M41" s="388">
        <f>MIN(M37,M40)</f>
        <v>0</v>
      </c>
      <c r="N41" s="388"/>
      <c r="O41" s="424">
        <f>MIN(O37,O40)</f>
        <v>0</v>
      </c>
      <c r="P41" s="425"/>
      <c r="Q41" s="400"/>
      <c r="R41" s="400"/>
      <c r="S41" s="400"/>
      <c r="T41" s="400"/>
      <c r="U41" s="400"/>
      <c r="V41" s="401"/>
      <c r="W41" s="168" t="s">
        <v>202</v>
      </c>
    </row>
    <row r="42" spans="2:23" ht="18.75" customHeight="1" thickBot="1">
      <c r="B42" s="426" t="s">
        <v>45</v>
      </c>
      <c r="C42" s="427"/>
      <c r="D42" s="427"/>
      <c r="E42" s="427"/>
      <c r="F42" s="428"/>
      <c r="G42" s="428"/>
      <c r="H42" s="429"/>
      <c r="I42" s="430">
        <f>INT(I41*$U10)</f>
        <v>0</v>
      </c>
      <c r="J42" s="431"/>
      <c r="K42" s="431">
        <f>INT(K41*$U10)</f>
        <v>0</v>
      </c>
      <c r="L42" s="431"/>
      <c r="M42" s="431">
        <f>INT(M41*$U10)</f>
        <v>0</v>
      </c>
      <c r="N42" s="431"/>
      <c r="O42" s="431">
        <f>ROUNDDOWN(SUM(I42:N42),-3)</f>
        <v>0</v>
      </c>
      <c r="P42" s="432"/>
      <c r="Q42" s="402"/>
      <c r="R42" s="402"/>
      <c r="S42" s="402"/>
      <c r="T42" s="402"/>
      <c r="U42" s="402"/>
      <c r="V42" s="403"/>
      <c r="W42" s="169" t="str">
        <f>IF(S12=O42,"OK","ERROR")</f>
        <v>OK</v>
      </c>
    </row>
    <row r="43" spans="2:23" ht="18.75" customHeight="1" thickBot="1">
      <c r="B43" s="448" t="s">
        <v>30</v>
      </c>
      <c r="C43" s="457"/>
      <c r="D43" s="457"/>
      <c r="E43" s="457"/>
      <c r="F43" s="457"/>
      <c r="G43" s="457"/>
      <c r="H43" s="457"/>
      <c r="I43" s="457"/>
      <c r="J43" s="457"/>
      <c r="K43" s="457"/>
      <c r="L43" s="457"/>
      <c r="M43" s="457"/>
      <c r="N43" s="457"/>
      <c r="O43" s="457"/>
      <c r="P43" s="457"/>
      <c r="Q43" s="464"/>
      <c r="R43" s="464"/>
      <c r="S43" s="464"/>
      <c r="T43" s="464"/>
      <c r="U43" s="464"/>
      <c r="V43" s="465"/>
    </row>
    <row r="44" spans="2:23" s="13" customFormat="1" ht="18.75" customHeight="1" thickBot="1">
      <c r="B44" s="435" t="s">
        <v>31</v>
      </c>
      <c r="C44" s="436"/>
      <c r="D44" s="436"/>
      <c r="E44" s="436"/>
      <c r="F44" s="436"/>
      <c r="G44" s="436"/>
      <c r="H44" s="436"/>
      <c r="I44" s="466" t="s">
        <v>32</v>
      </c>
      <c r="J44" s="467"/>
      <c r="K44" s="467"/>
      <c r="L44" s="467"/>
      <c r="M44" s="17" t="s">
        <v>33</v>
      </c>
      <c r="N44" s="435" t="s">
        <v>34</v>
      </c>
      <c r="O44" s="437"/>
      <c r="P44" s="435" t="s">
        <v>35</v>
      </c>
      <c r="Q44" s="437"/>
      <c r="R44" s="435" t="s">
        <v>36</v>
      </c>
      <c r="S44" s="436"/>
      <c r="T44" s="437"/>
      <c r="U44" s="436" t="s">
        <v>24</v>
      </c>
      <c r="V44" s="437"/>
    </row>
    <row r="45" spans="2:23" s="13" customFormat="1" ht="18.75" customHeight="1">
      <c r="B45" s="460"/>
      <c r="C45" s="461"/>
      <c r="D45" s="461"/>
      <c r="E45" s="461"/>
      <c r="F45" s="461"/>
      <c r="G45" s="461"/>
      <c r="H45" s="461"/>
      <c r="I45" s="462"/>
      <c r="J45" s="463"/>
      <c r="K45" s="463"/>
      <c r="L45" s="463"/>
      <c r="M45" s="335"/>
      <c r="N45" s="468"/>
      <c r="O45" s="469"/>
      <c r="P45" s="468"/>
      <c r="Q45" s="469"/>
      <c r="R45" s="438"/>
      <c r="S45" s="439"/>
      <c r="T45" s="440"/>
      <c r="U45" s="444"/>
      <c r="V45" s="445"/>
    </row>
    <row r="46" spans="2:23" s="13" customFormat="1" ht="18.75" customHeight="1">
      <c r="B46" s="460"/>
      <c r="C46" s="461"/>
      <c r="D46" s="461"/>
      <c r="E46" s="461"/>
      <c r="F46" s="461"/>
      <c r="G46" s="461"/>
      <c r="H46" s="461"/>
      <c r="I46" s="462"/>
      <c r="J46" s="463"/>
      <c r="K46" s="463"/>
      <c r="L46" s="463"/>
      <c r="M46" s="335"/>
      <c r="N46" s="470"/>
      <c r="O46" s="471"/>
      <c r="P46" s="470"/>
      <c r="Q46" s="471"/>
      <c r="R46" s="450"/>
      <c r="S46" s="451"/>
      <c r="T46" s="452"/>
      <c r="U46" s="446"/>
      <c r="V46" s="447"/>
    </row>
    <row r="47" spans="2:23" ht="18.75" customHeight="1" thickBot="1">
      <c r="B47" s="448"/>
      <c r="C47" s="457"/>
      <c r="D47" s="457"/>
      <c r="E47" s="457"/>
      <c r="F47" s="457"/>
      <c r="G47" s="457"/>
      <c r="H47" s="457"/>
      <c r="I47" s="458"/>
      <c r="J47" s="459"/>
      <c r="K47" s="459"/>
      <c r="L47" s="459"/>
      <c r="M47" s="16"/>
      <c r="N47" s="472"/>
      <c r="O47" s="473"/>
      <c r="P47" s="433"/>
      <c r="Q47" s="434"/>
      <c r="R47" s="441"/>
      <c r="S47" s="442"/>
      <c r="T47" s="443"/>
      <c r="U47" s="448"/>
      <c r="V47" s="449"/>
    </row>
    <row r="48" spans="2:23" ht="18.75" customHeight="1">
      <c r="B48" s="364" t="s">
        <v>4</v>
      </c>
      <c r="C48" s="364"/>
      <c r="D48" s="364"/>
      <c r="E48" s="364"/>
      <c r="F48" s="364" t="s">
        <v>6</v>
      </c>
      <c r="G48" s="365"/>
    </row>
    <row r="49" spans="2:7" ht="18.75" customHeight="1">
      <c r="B49" s="364" t="s">
        <v>5</v>
      </c>
      <c r="C49" s="364"/>
      <c r="D49" s="364"/>
      <c r="E49" s="364"/>
      <c r="F49" s="364" t="s">
        <v>41</v>
      </c>
      <c r="G49" s="365"/>
    </row>
    <row r="50" spans="2:7" ht="18.75" customHeight="1">
      <c r="B50" s="366" t="s">
        <v>47</v>
      </c>
      <c r="C50" s="366"/>
      <c r="D50" s="366"/>
      <c r="E50" s="366"/>
      <c r="F50" s="364" t="s">
        <v>286</v>
      </c>
      <c r="G50" s="365"/>
    </row>
  </sheetData>
  <mergeCells count="196">
    <mergeCell ref="B47:H47"/>
    <mergeCell ref="I47:L47"/>
    <mergeCell ref="N47:O47"/>
    <mergeCell ref="P47:Q47"/>
    <mergeCell ref="R47:T47"/>
    <mergeCell ref="U47:V47"/>
    <mergeCell ref="B46:H46"/>
    <mergeCell ref="I46:L46"/>
    <mergeCell ref="N46:O46"/>
    <mergeCell ref="P46:Q46"/>
    <mergeCell ref="R46:T46"/>
    <mergeCell ref="U46:V46"/>
    <mergeCell ref="B45:H45"/>
    <mergeCell ref="I45:L45"/>
    <mergeCell ref="N45:O45"/>
    <mergeCell ref="P45:Q45"/>
    <mergeCell ref="R45:T45"/>
    <mergeCell ref="U45:V45"/>
    <mergeCell ref="B44:H44"/>
    <mergeCell ref="I44:L44"/>
    <mergeCell ref="N44:O44"/>
    <mergeCell ref="P44:Q44"/>
    <mergeCell ref="R44:T44"/>
    <mergeCell ref="U44:V44"/>
    <mergeCell ref="B43:V43"/>
    <mergeCell ref="K40:L40"/>
    <mergeCell ref="M40:N40"/>
    <mergeCell ref="O40:P40"/>
    <mergeCell ref="B41:H41"/>
    <mergeCell ref="I41:J41"/>
    <mergeCell ref="K41:L41"/>
    <mergeCell ref="M41:N41"/>
    <mergeCell ref="O41:P41"/>
    <mergeCell ref="B38:P38"/>
    <mergeCell ref="Q38:V38"/>
    <mergeCell ref="B39:H39"/>
    <mergeCell ref="I39:J39"/>
    <mergeCell ref="K39:L39"/>
    <mergeCell ref="M39:N39"/>
    <mergeCell ref="O39:P39"/>
    <mergeCell ref="Q39:V42"/>
    <mergeCell ref="B40:H40"/>
    <mergeCell ref="I40:J40"/>
    <mergeCell ref="B42:H42"/>
    <mergeCell ref="I42:J42"/>
    <mergeCell ref="K42:L42"/>
    <mergeCell ref="M42:N42"/>
    <mergeCell ref="O42:P42"/>
    <mergeCell ref="I36:J36"/>
    <mergeCell ref="K36:L36"/>
    <mergeCell ref="M36:N36"/>
    <mergeCell ref="O36:P36"/>
    <mergeCell ref="B37:H37"/>
    <mergeCell ref="I37:J37"/>
    <mergeCell ref="K37:L37"/>
    <mergeCell ref="M37:N37"/>
    <mergeCell ref="O37:P37"/>
    <mergeCell ref="O34:P34"/>
    <mergeCell ref="S34:T34"/>
    <mergeCell ref="I35:J35"/>
    <mergeCell ref="K35:L35"/>
    <mergeCell ref="M35:N35"/>
    <mergeCell ref="O35:P35"/>
    <mergeCell ref="I33:J33"/>
    <mergeCell ref="K33:L33"/>
    <mergeCell ref="M33:N33"/>
    <mergeCell ref="I34:J34"/>
    <mergeCell ref="K34:L34"/>
    <mergeCell ref="M34:N34"/>
    <mergeCell ref="I31:J31"/>
    <mergeCell ref="K31:L31"/>
    <mergeCell ref="M31:N31"/>
    <mergeCell ref="I32:J32"/>
    <mergeCell ref="K32:L32"/>
    <mergeCell ref="M32:N32"/>
    <mergeCell ref="I30:J30"/>
    <mergeCell ref="K30:L30"/>
    <mergeCell ref="M30:N30"/>
    <mergeCell ref="O30:P30"/>
    <mergeCell ref="S30:T30"/>
    <mergeCell ref="U30:V30"/>
    <mergeCell ref="I28:J28"/>
    <mergeCell ref="K28:L28"/>
    <mergeCell ref="M28:N28"/>
    <mergeCell ref="O28:P28"/>
    <mergeCell ref="S28:T28"/>
    <mergeCell ref="I29:J29"/>
    <mergeCell ref="K29:L29"/>
    <mergeCell ref="M29:N29"/>
    <mergeCell ref="S29:T29"/>
    <mergeCell ref="S26:T26"/>
    <mergeCell ref="U26:V26"/>
    <mergeCell ref="I27:J27"/>
    <mergeCell ref="K27:L27"/>
    <mergeCell ref="M27:N27"/>
    <mergeCell ref="O27:P27"/>
    <mergeCell ref="S27:T27"/>
    <mergeCell ref="I25:J25"/>
    <mergeCell ref="K25:L25"/>
    <mergeCell ref="M25:N25"/>
    <mergeCell ref="O25:P25"/>
    <mergeCell ref="S25:T25"/>
    <mergeCell ref="I26:J26"/>
    <mergeCell ref="K26:L26"/>
    <mergeCell ref="M26:N26"/>
    <mergeCell ref="O26:P26"/>
    <mergeCell ref="Q26:R26"/>
    <mergeCell ref="I23:J23"/>
    <mergeCell ref="K23:L23"/>
    <mergeCell ref="M23:N23"/>
    <mergeCell ref="O23:P23"/>
    <mergeCell ref="S23:T23"/>
    <mergeCell ref="I24:J24"/>
    <mergeCell ref="K24:L24"/>
    <mergeCell ref="M24:N24"/>
    <mergeCell ref="O24:P24"/>
    <mergeCell ref="S24:T24"/>
    <mergeCell ref="I22:J22"/>
    <mergeCell ref="K22:L22"/>
    <mergeCell ref="M22:N22"/>
    <mergeCell ref="O22:P22"/>
    <mergeCell ref="S22:T22"/>
    <mergeCell ref="U22:V22"/>
    <mergeCell ref="I21:J21"/>
    <mergeCell ref="K21:L21"/>
    <mergeCell ref="M21:N21"/>
    <mergeCell ref="O21:P21"/>
    <mergeCell ref="S21:T21"/>
    <mergeCell ref="U21:V21"/>
    <mergeCell ref="S19:T19"/>
    <mergeCell ref="U19:V19"/>
    <mergeCell ref="I20:J20"/>
    <mergeCell ref="K20:L20"/>
    <mergeCell ref="M20:N20"/>
    <mergeCell ref="O20:P20"/>
    <mergeCell ref="S20:T20"/>
    <mergeCell ref="I18:J18"/>
    <mergeCell ref="K18:L18"/>
    <mergeCell ref="M18:N18"/>
    <mergeCell ref="O18:P18"/>
    <mergeCell ref="S18:T18"/>
    <mergeCell ref="E19:H19"/>
    <mergeCell ref="I19:J19"/>
    <mergeCell ref="K19:L19"/>
    <mergeCell ref="M19:N19"/>
    <mergeCell ref="O19:P19"/>
    <mergeCell ref="I16:J16"/>
    <mergeCell ref="K16:L16"/>
    <mergeCell ref="M16:N16"/>
    <mergeCell ref="O16:P16"/>
    <mergeCell ref="I17:J17"/>
    <mergeCell ref="K17:L17"/>
    <mergeCell ref="M17:N17"/>
    <mergeCell ref="O17:P17"/>
    <mergeCell ref="B13:V13"/>
    <mergeCell ref="B14:H15"/>
    <mergeCell ref="I14:P14"/>
    <mergeCell ref="Q14:T15"/>
    <mergeCell ref="U14:V15"/>
    <mergeCell ref="I15:J15"/>
    <mergeCell ref="K15:L15"/>
    <mergeCell ref="M15:N15"/>
    <mergeCell ref="O15:P15"/>
    <mergeCell ref="K10:N11"/>
    <mergeCell ref="O10:R11"/>
    <mergeCell ref="G12:I12"/>
    <mergeCell ref="K12:M12"/>
    <mergeCell ref="O12:Q12"/>
    <mergeCell ref="G8:I8"/>
    <mergeCell ref="K8:M8"/>
    <mergeCell ref="O8:Q8"/>
    <mergeCell ref="S12:U12"/>
    <mergeCell ref="B1:F1"/>
    <mergeCell ref="S1:V1"/>
    <mergeCell ref="B2:V2"/>
    <mergeCell ref="B3:V3"/>
    <mergeCell ref="B4:V4"/>
    <mergeCell ref="B5:F12"/>
    <mergeCell ref="G5:J5"/>
    <mergeCell ref="K5:N5"/>
    <mergeCell ref="O5:R5"/>
    <mergeCell ref="S5:V5"/>
    <mergeCell ref="S8:U8"/>
    <mergeCell ref="G9:J9"/>
    <mergeCell ref="K9:N9"/>
    <mergeCell ref="O9:R9"/>
    <mergeCell ref="S9:V9"/>
    <mergeCell ref="G6:J6"/>
    <mergeCell ref="K6:N6"/>
    <mergeCell ref="O6:R6"/>
    <mergeCell ref="S6:V6"/>
    <mergeCell ref="G7:J7"/>
    <mergeCell ref="K7:N7"/>
    <mergeCell ref="O7:R7"/>
    <mergeCell ref="S7:V7"/>
    <mergeCell ref="G10:J11"/>
  </mergeCells>
  <phoneticPr fontId="3"/>
  <conditionalFormatting sqref="S1:V1">
    <cfRule type="containsBlanks" dxfId="4" priority="4">
      <formula>LEN(TRIM(S1))=0</formula>
    </cfRule>
  </conditionalFormatting>
  <conditionalFormatting sqref="S1">
    <cfRule type="containsBlanks" dxfId="3" priority="5">
      <formula>LEN(TRIM(S1))=0</formula>
    </cfRule>
  </conditionalFormatting>
  <conditionalFormatting sqref="U10">
    <cfRule type="containsBlanks" dxfId="2" priority="3">
      <formula>LEN(TRIM(U10))=0</formula>
    </cfRule>
  </conditionalFormatting>
  <conditionalFormatting sqref="G8:I8 K8:M8 O8:Q8 S8:U8 S12:U12 O12:Q12 K12:M12 G12:I12">
    <cfRule type="containsBlanks" dxfId="1" priority="2">
      <formula>LEN(TRIM(G8))=0</formula>
    </cfRule>
  </conditionalFormatting>
  <conditionalFormatting sqref="I40:P41">
    <cfRule type="containsBlanks" dxfId="0" priority="1">
      <formula>LEN(TRIM(I40))=0</formula>
    </cfRule>
  </conditionalFormatting>
  <dataValidations count="1">
    <dataValidation type="list" allowBlank="1" showInputMessage="1" showErrorMessage="1" sqref="S1:V1">
      <formula1>$W$1:$W$2</formula1>
    </dataValidation>
  </dataValidations>
  <printOptions horizontalCentered="1"/>
  <pageMargins left="0.54" right="0.41" top="0.78740157480314965" bottom="0.78740157480314965" header="0.51181102362204722" footer="0.51181102362204722"/>
  <pageSetup paperSize="9" scale="58"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2:R31"/>
  <sheetViews>
    <sheetView showGridLines="0" view="pageBreakPreview" topLeftCell="A6" zoomScaleNormal="100" zoomScaleSheetLayoutView="100" workbookViewId="0">
      <selection activeCell="R31" sqref="R31"/>
    </sheetView>
  </sheetViews>
  <sheetFormatPr defaultRowHeight="13.5"/>
  <cols>
    <col min="1" max="1" width="1.375" customWidth="1"/>
    <col min="2" max="2" width="11.375" customWidth="1"/>
    <col min="3" max="3" width="14.375" bestFit="1" customWidth="1"/>
    <col min="4" max="14" width="5.875" customWidth="1"/>
    <col min="15" max="15" width="5.875" style="31" customWidth="1"/>
    <col min="16" max="16" width="9" style="32" bestFit="1" customWidth="1"/>
    <col min="17" max="17" width="11" style="32" bestFit="1" customWidth="1"/>
    <col min="18" max="18" width="9.25" bestFit="1" customWidth="1"/>
    <col min="19" max="19" width="1.375" customWidth="1"/>
  </cols>
  <sheetData>
    <row r="2" spans="2:18" ht="17.25">
      <c r="B2" s="30" t="s">
        <v>290</v>
      </c>
      <c r="C2" s="30"/>
    </row>
    <row r="3" spans="2:18" ht="17.25">
      <c r="B3" s="30" t="s">
        <v>147</v>
      </c>
      <c r="C3" s="33"/>
    </row>
    <row r="4" spans="2:18" ht="15" customHeight="1" thickBot="1">
      <c r="B4" s="30"/>
      <c r="C4" s="33"/>
      <c r="I4" t="s">
        <v>216</v>
      </c>
      <c r="M4" t="s">
        <v>217</v>
      </c>
    </row>
    <row r="5" spans="2:18" ht="27.75" thickBot="1">
      <c r="B5" s="34" t="s">
        <v>55</v>
      </c>
      <c r="C5" s="35" t="s">
        <v>56</v>
      </c>
      <c r="D5" s="36" t="s">
        <v>57</v>
      </c>
      <c r="E5" s="36" t="s">
        <v>58</v>
      </c>
      <c r="F5" s="36" t="s">
        <v>59</v>
      </c>
      <c r="G5" s="36" t="s">
        <v>60</v>
      </c>
      <c r="H5" s="36" t="s">
        <v>61</v>
      </c>
      <c r="I5" s="36" t="s">
        <v>62</v>
      </c>
      <c r="J5" s="36" t="s">
        <v>63</v>
      </c>
      <c r="K5" s="36" t="s">
        <v>64</v>
      </c>
      <c r="L5" s="36" t="s">
        <v>65</v>
      </c>
      <c r="M5" s="36" t="s">
        <v>66</v>
      </c>
      <c r="N5" s="36" t="s">
        <v>67</v>
      </c>
      <c r="O5" s="36" t="s">
        <v>68</v>
      </c>
      <c r="P5" s="37" t="s">
        <v>69</v>
      </c>
      <c r="Q5" s="38" t="s">
        <v>70</v>
      </c>
      <c r="R5" s="59" t="s">
        <v>71</v>
      </c>
    </row>
    <row r="6" spans="2:18">
      <c r="B6" s="39" t="s">
        <v>72</v>
      </c>
      <c r="C6" s="40" t="s">
        <v>73</v>
      </c>
      <c r="D6" s="41"/>
      <c r="E6" s="41"/>
      <c r="F6" s="41"/>
      <c r="G6" s="41"/>
      <c r="H6" s="41"/>
      <c r="I6" s="43">
        <v>10</v>
      </c>
      <c r="J6" s="42">
        <v>10</v>
      </c>
      <c r="K6" s="42">
        <v>10</v>
      </c>
      <c r="L6" s="42">
        <v>10</v>
      </c>
      <c r="M6" s="43">
        <v>10</v>
      </c>
      <c r="N6" s="43">
        <v>10</v>
      </c>
      <c r="O6" s="42">
        <v>10</v>
      </c>
      <c r="P6" s="44">
        <f>SUM(H6:O6)</f>
        <v>70</v>
      </c>
      <c r="Q6" s="45">
        <v>2780</v>
      </c>
      <c r="R6" s="375">
        <f>ROUNDDOWN(P6*Q6,0)</f>
        <v>194600</v>
      </c>
    </row>
    <row r="7" spans="2:18">
      <c r="B7" s="46" t="s">
        <v>74</v>
      </c>
      <c r="C7" s="47" t="s">
        <v>75</v>
      </c>
      <c r="D7" s="41"/>
      <c r="E7" s="41"/>
      <c r="F7" s="41"/>
      <c r="G7" s="41"/>
      <c r="H7" s="41"/>
      <c r="I7" s="43">
        <v>10</v>
      </c>
      <c r="J7" s="43">
        <v>10</v>
      </c>
      <c r="K7" s="43">
        <v>50</v>
      </c>
      <c r="L7" s="43">
        <v>50</v>
      </c>
      <c r="M7" s="43">
        <v>20</v>
      </c>
      <c r="N7" s="43">
        <v>20</v>
      </c>
      <c r="O7" s="43">
        <v>10</v>
      </c>
      <c r="P7" s="48">
        <f>SUM(H7:O7)</f>
        <v>170</v>
      </c>
      <c r="Q7" s="49">
        <v>2000</v>
      </c>
      <c r="R7" s="376">
        <f>ROUNDDOWN(P7*Q7,0)</f>
        <v>340000</v>
      </c>
    </row>
    <row r="8" spans="2:18">
      <c r="B8" s="46" t="s">
        <v>76</v>
      </c>
      <c r="C8" s="47" t="s">
        <v>75</v>
      </c>
      <c r="D8" s="41"/>
      <c r="E8" s="41"/>
      <c r="F8" s="41"/>
      <c r="G8" s="41"/>
      <c r="H8" s="41"/>
      <c r="I8" s="43">
        <v>14</v>
      </c>
      <c r="J8" s="43">
        <v>14</v>
      </c>
      <c r="K8" s="43">
        <v>14</v>
      </c>
      <c r="L8" s="43">
        <v>14</v>
      </c>
      <c r="M8" s="43">
        <v>10</v>
      </c>
      <c r="N8" s="43">
        <v>10</v>
      </c>
      <c r="O8" s="43">
        <v>10</v>
      </c>
      <c r="P8" s="48">
        <f>SUM(H8:O8)</f>
        <v>86</v>
      </c>
      <c r="Q8" s="49">
        <v>1540</v>
      </c>
      <c r="R8" s="376">
        <f>ROUNDDOWN(P8*Q8,0)</f>
        <v>132440</v>
      </c>
    </row>
    <row r="9" spans="2:18" ht="14.25" thickBot="1">
      <c r="B9" s="46" t="s">
        <v>77</v>
      </c>
      <c r="C9" s="50" t="s">
        <v>78</v>
      </c>
      <c r="D9" s="51"/>
      <c r="E9" s="51"/>
      <c r="F9" s="51"/>
      <c r="G9" s="51"/>
      <c r="H9" s="51"/>
      <c r="I9" s="52">
        <v>10</v>
      </c>
      <c r="J9" s="52">
        <v>10</v>
      </c>
      <c r="K9" s="52">
        <v>10</v>
      </c>
      <c r="L9" s="52">
        <v>10</v>
      </c>
      <c r="M9" s="52">
        <v>10</v>
      </c>
      <c r="N9" s="52">
        <v>10</v>
      </c>
      <c r="O9" s="52">
        <v>10</v>
      </c>
      <c r="P9" s="53">
        <f>SUM(H9:O9)</f>
        <v>70</v>
      </c>
      <c r="Q9" s="54">
        <v>1390</v>
      </c>
      <c r="R9" s="377">
        <f>ROUNDDOWN(P9*Q9,0)</f>
        <v>97300</v>
      </c>
    </row>
    <row r="10" spans="2:18" ht="15" thickTop="1" thickBot="1">
      <c r="B10" s="556" t="s">
        <v>79</v>
      </c>
      <c r="C10" s="557"/>
      <c r="D10" s="55"/>
      <c r="E10" s="55"/>
      <c r="F10" s="55"/>
      <c r="G10" s="55"/>
      <c r="H10" s="55"/>
      <c r="I10" s="56">
        <f t="shared" ref="I10:P10" si="0">SUM(I6:I9)</f>
        <v>44</v>
      </c>
      <c r="J10" s="56">
        <f t="shared" si="0"/>
        <v>44</v>
      </c>
      <c r="K10" s="56">
        <f t="shared" si="0"/>
        <v>84</v>
      </c>
      <c r="L10" s="56">
        <f t="shared" si="0"/>
        <v>84</v>
      </c>
      <c r="M10" s="56">
        <f t="shared" si="0"/>
        <v>50</v>
      </c>
      <c r="N10" s="56">
        <f t="shared" si="0"/>
        <v>50</v>
      </c>
      <c r="O10" s="56">
        <f t="shared" si="0"/>
        <v>40</v>
      </c>
      <c r="P10" s="57">
        <f t="shared" si="0"/>
        <v>396</v>
      </c>
      <c r="Q10" s="58"/>
      <c r="R10" s="378">
        <f>SUM(R6:R9)</f>
        <v>764340</v>
      </c>
    </row>
    <row r="11" spans="2:18">
      <c r="B11" s="558"/>
      <c r="C11" s="558"/>
      <c r="D11" s="558"/>
      <c r="E11" s="558"/>
      <c r="F11" s="558"/>
      <c r="G11" s="558"/>
      <c r="H11" s="558"/>
      <c r="I11" s="558"/>
      <c r="J11" s="558"/>
      <c r="K11" s="558"/>
      <c r="L11" s="558"/>
      <c r="M11" s="558"/>
      <c r="N11" s="558"/>
      <c r="O11" s="558"/>
    </row>
    <row r="12" spans="2:18" ht="17.25">
      <c r="B12" s="30" t="s">
        <v>83</v>
      </c>
      <c r="C12" s="33"/>
    </row>
    <row r="13" spans="2:18" ht="12.75" customHeight="1" thickBot="1">
      <c r="B13" s="30"/>
      <c r="C13" s="33"/>
      <c r="D13" t="s">
        <v>217</v>
      </c>
      <c r="M13" t="s">
        <v>218</v>
      </c>
    </row>
    <row r="14" spans="2:18" ht="27.75" thickBot="1">
      <c r="B14" s="34" t="s">
        <v>55</v>
      </c>
      <c r="C14" s="35" t="s">
        <v>56</v>
      </c>
      <c r="D14" s="36" t="s">
        <v>57</v>
      </c>
      <c r="E14" s="36" t="s">
        <v>58</v>
      </c>
      <c r="F14" s="36" t="s">
        <v>59</v>
      </c>
      <c r="G14" s="36" t="s">
        <v>60</v>
      </c>
      <c r="H14" s="36" t="s">
        <v>61</v>
      </c>
      <c r="I14" s="36" t="s">
        <v>62</v>
      </c>
      <c r="J14" s="36" t="s">
        <v>63</v>
      </c>
      <c r="K14" s="36" t="s">
        <v>64</v>
      </c>
      <c r="L14" s="36" t="s">
        <v>65</v>
      </c>
      <c r="M14" s="36" t="s">
        <v>66</v>
      </c>
      <c r="N14" s="36" t="s">
        <v>67</v>
      </c>
      <c r="O14" s="36" t="s">
        <v>68</v>
      </c>
      <c r="P14" s="37" t="s">
        <v>69</v>
      </c>
      <c r="Q14" s="38" t="s">
        <v>70</v>
      </c>
      <c r="R14" s="59" t="s">
        <v>71</v>
      </c>
    </row>
    <row r="15" spans="2:18">
      <c r="B15" s="39" t="s">
        <v>80</v>
      </c>
      <c r="C15" s="40" t="s">
        <v>73</v>
      </c>
      <c r="D15" s="43">
        <v>5</v>
      </c>
      <c r="E15" s="43">
        <v>5</v>
      </c>
      <c r="F15" s="43">
        <v>5</v>
      </c>
      <c r="G15" s="43">
        <v>5</v>
      </c>
      <c r="H15" s="43">
        <v>5</v>
      </c>
      <c r="I15" s="43">
        <v>5</v>
      </c>
      <c r="J15" s="43">
        <v>5</v>
      </c>
      <c r="K15" s="43">
        <v>5</v>
      </c>
      <c r="L15" s="43">
        <v>5</v>
      </c>
      <c r="M15" s="43">
        <v>5</v>
      </c>
      <c r="N15" s="43">
        <v>5</v>
      </c>
      <c r="O15" s="43">
        <v>5</v>
      </c>
      <c r="P15" s="44">
        <f>SUM(D15:O15)</f>
        <v>60</v>
      </c>
      <c r="Q15" s="45">
        <v>2780</v>
      </c>
      <c r="R15" s="375">
        <f>ROUNDDOWN(P15*Q15,0)</f>
        <v>166800</v>
      </c>
    </row>
    <row r="16" spans="2:18">
      <c r="B16" s="46" t="s">
        <v>81</v>
      </c>
      <c r="C16" s="47" t="s">
        <v>75</v>
      </c>
      <c r="D16" s="43">
        <v>5</v>
      </c>
      <c r="E16" s="43">
        <v>5</v>
      </c>
      <c r="F16" s="43">
        <v>5</v>
      </c>
      <c r="G16" s="43">
        <v>5</v>
      </c>
      <c r="H16" s="43">
        <v>5</v>
      </c>
      <c r="I16" s="43">
        <v>5</v>
      </c>
      <c r="J16" s="43">
        <v>10</v>
      </c>
      <c r="K16" s="43">
        <v>10</v>
      </c>
      <c r="L16" s="43">
        <v>5</v>
      </c>
      <c r="M16" s="43">
        <v>5</v>
      </c>
      <c r="N16" s="43">
        <v>5</v>
      </c>
      <c r="O16" s="43">
        <v>5</v>
      </c>
      <c r="P16" s="48">
        <f>SUM(D16:O16)</f>
        <v>70</v>
      </c>
      <c r="Q16" s="49">
        <v>2000</v>
      </c>
      <c r="R16" s="376">
        <f>ROUNDDOWN(P16*Q16,0)</f>
        <v>140000</v>
      </c>
    </row>
    <row r="17" spans="2:18">
      <c r="B17" s="46" t="s">
        <v>82</v>
      </c>
      <c r="C17" s="47" t="s">
        <v>75</v>
      </c>
      <c r="D17" s="43">
        <v>5</v>
      </c>
      <c r="E17" s="43">
        <v>5</v>
      </c>
      <c r="F17" s="43">
        <v>5</v>
      </c>
      <c r="G17" s="43">
        <v>5</v>
      </c>
      <c r="H17" s="43">
        <v>5</v>
      </c>
      <c r="I17" s="43">
        <v>5</v>
      </c>
      <c r="J17" s="43">
        <v>10</v>
      </c>
      <c r="K17" s="43">
        <v>10</v>
      </c>
      <c r="L17" s="43">
        <v>5</v>
      </c>
      <c r="M17" s="43">
        <v>5</v>
      </c>
      <c r="N17" s="43">
        <v>5</v>
      </c>
      <c r="O17" s="43">
        <v>5</v>
      </c>
      <c r="P17" s="48">
        <f>SUM(D17:O17)</f>
        <v>70</v>
      </c>
      <c r="Q17" s="49">
        <v>1540</v>
      </c>
      <c r="R17" s="376">
        <f>ROUNDDOWN(P17*Q17,0)</f>
        <v>107800</v>
      </c>
    </row>
    <row r="18" spans="2:18" ht="14.25" thickBot="1">
      <c r="B18" s="46" t="s">
        <v>77</v>
      </c>
      <c r="C18" s="50" t="s">
        <v>78</v>
      </c>
      <c r="D18" s="52">
        <v>5</v>
      </c>
      <c r="E18" s="52">
        <v>5</v>
      </c>
      <c r="F18" s="52">
        <v>5</v>
      </c>
      <c r="G18" s="52">
        <v>5</v>
      </c>
      <c r="H18" s="52">
        <v>5</v>
      </c>
      <c r="I18" s="52">
        <v>5</v>
      </c>
      <c r="J18" s="52">
        <v>5</v>
      </c>
      <c r="K18" s="52">
        <v>5</v>
      </c>
      <c r="L18" s="52">
        <v>5</v>
      </c>
      <c r="M18" s="52">
        <v>5</v>
      </c>
      <c r="N18" s="52">
        <v>6</v>
      </c>
      <c r="O18" s="52">
        <v>6</v>
      </c>
      <c r="P18" s="53">
        <f>SUM(D18:O18)</f>
        <v>62</v>
      </c>
      <c r="Q18" s="54">
        <v>1390</v>
      </c>
      <c r="R18" s="377">
        <f>ROUNDDOWN(P18*Q18,0)</f>
        <v>86180</v>
      </c>
    </row>
    <row r="19" spans="2:18" ht="15" thickTop="1" thickBot="1">
      <c r="B19" s="556" t="s">
        <v>79</v>
      </c>
      <c r="C19" s="557"/>
      <c r="D19" s="56">
        <f t="shared" ref="D19:P19" si="1">SUM(D15:D18)</f>
        <v>20</v>
      </c>
      <c r="E19" s="56">
        <f t="shared" si="1"/>
        <v>20</v>
      </c>
      <c r="F19" s="56">
        <f t="shared" si="1"/>
        <v>20</v>
      </c>
      <c r="G19" s="56">
        <f t="shared" si="1"/>
        <v>20</v>
      </c>
      <c r="H19" s="56">
        <f t="shared" si="1"/>
        <v>20</v>
      </c>
      <c r="I19" s="56">
        <f t="shared" si="1"/>
        <v>20</v>
      </c>
      <c r="J19" s="56">
        <f t="shared" si="1"/>
        <v>30</v>
      </c>
      <c r="K19" s="56">
        <f t="shared" si="1"/>
        <v>30</v>
      </c>
      <c r="L19" s="56">
        <f t="shared" si="1"/>
        <v>20</v>
      </c>
      <c r="M19" s="56">
        <f t="shared" si="1"/>
        <v>20</v>
      </c>
      <c r="N19" s="56">
        <f t="shared" si="1"/>
        <v>21</v>
      </c>
      <c r="O19" s="56">
        <f t="shared" si="1"/>
        <v>21</v>
      </c>
      <c r="P19" s="57">
        <f t="shared" si="1"/>
        <v>262</v>
      </c>
      <c r="Q19" s="58"/>
      <c r="R19" s="60">
        <f>SUM(R15:R18)</f>
        <v>500780</v>
      </c>
    </row>
    <row r="20" spans="2:18">
      <c r="B20" s="61"/>
      <c r="C20" s="62"/>
    </row>
    <row r="21" spans="2:18" ht="17.25">
      <c r="B21" s="30" t="s">
        <v>214</v>
      </c>
      <c r="C21" s="33"/>
    </row>
    <row r="22" spans="2:18" ht="12.75" customHeight="1" thickBot="1">
      <c r="B22" s="30"/>
      <c r="C22" s="33"/>
      <c r="D22" t="s">
        <v>218</v>
      </c>
      <c r="M22" t="s">
        <v>219</v>
      </c>
    </row>
    <row r="23" spans="2:18" ht="27.75" thickBot="1">
      <c r="B23" s="34" t="s">
        <v>55</v>
      </c>
      <c r="C23" s="35" t="s">
        <v>56</v>
      </c>
      <c r="D23" s="36" t="s">
        <v>57</v>
      </c>
      <c r="E23" s="36" t="s">
        <v>58</v>
      </c>
      <c r="F23" s="36" t="s">
        <v>59</v>
      </c>
      <c r="G23" s="36" t="s">
        <v>60</v>
      </c>
      <c r="H23" s="36" t="s">
        <v>61</v>
      </c>
      <c r="I23" s="36" t="s">
        <v>62</v>
      </c>
      <c r="J23" s="36" t="s">
        <v>63</v>
      </c>
      <c r="K23" s="36" t="s">
        <v>64</v>
      </c>
      <c r="L23" s="36" t="s">
        <v>65</v>
      </c>
      <c r="M23" s="36" t="s">
        <v>66</v>
      </c>
      <c r="N23" s="36" t="s">
        <v>67</v>
      </c>
      <c r="O23" s="36" t="s">
        <v>68</v>
      </c>
      <c r="P23" s="37" t="s">
        <v>69</v>
      </c>
      <c r="Q23" s="38" t="s">
        <v>70</v>
      </c>
      <c r="R23" s="59" t="s">
        <v>71</v>
      </c>
    </row>
    <row r="24" spans="2:18">
      <c r="B24" s="39" t="s">
        <v>80</v>
      </c>
      <c r="C24" s="40" t="s">
        <v>73</v>
      </c>
      <c r="D24" s="43">
        <v>5</v>
      </c>
      <c r="E24" s="43">
        <v>5</v>
      </c>
      <c r="F24" s="43">
        <v>5</v>
      </c>
      <c r="G24" s="43">
        <v>5</v>
      </c>
      <c r="H24" s="43">
        <v>5</v>
      </c>
      <c r="I24" s="43">
        <v>5</v>
      </c>
      <c r="J24" s="43">
        <v>5</v>
      </c>
      <c r="K24" s="43">
        <v>5</v>
      </c>
      <c r="L24" s="43">
        <v>5</v>
      </c>
      <c r="M24" s="43">
        <v>10</v>
      </c>
      <c r="N24" s="43">
        <v>10</v>
      </c>
      <c r="O24" s="43">
        <v>10</v>
      </c>
      <c r="P24" s="44">
        <f>SUM(D24:O24)</f>
        <v>75</v>
      </c>
      <c r="Q24" s="45">
        <v>2780</v>
      </c>
      <c r="R24" s="375">
        <f>ROUNDDOWN(P24*Q24,0)</f>
        <v>208500</v>
      </c>
    </row>
    <row r="25" spans="2:18">
      <c r="B25" s="46" t="s">
        <v>84</v>
      </c>
      <c r="C25" s="47" t="s">
        <v>75</v>
      </c>
      <c r="D25" s="43">
        <v>5</v>
      </c>
      <c r="E25" s="43">
        <v>5</v>
      </c>
      <c r="F25" s="43">
        <v>5</v>
      </c>
      <c r="G25" s="43">
        <v>5</v>
      </c>
      <c r="H25" s="43">
        <v>5</v>
      </c>
      <c r="I25" s="43">
        <v>5</v>
      </c>
      <c r="J25" s="43">
        <v>10</v>
      </c>
      <c r="K25" s="43">
        <v>10</v>
      </c>
      <c r="L25" s="43">
        <v>5</v>
      </c>
      <c r="M25" s="43">
        <v>20</v>
      </c>
      <c r="N25" s="43">
        <v>20</v>
      </c>
      <c r="O25" s="43">
        <v>5</v>
      </c>
      <c r="P25" s="48">
        <f>SUM(D25:O25)</f>
        <v>100</v>
      </c>
      <c r="Q25" s="49">
        <v>2000</v>
      </c>
      <c r="R25" s="376">
        <f>ROUNDDOWN(P25*Q25,0)</f>
        <v>200000</v>
      </c>
    </row>
    <row r="26" spans="2:18">
      <c r="B26" s="46" t="s">
        <v>85</v>
      </c>
      <c r="C26" s="47" t="s">
        <v>75</v>
      </c>
      <c r="D26" s="43">
        <v>5</v>
      </c>
      <c r="E26" s="43">
        <v>5</v>
      </c>
      <c r="F26" s="43">
        <v>5</v>
      </c>
      <c r="G26" s="43">
        <v>5</v>
      </c>
      <c r="H26" s="43">
        <v>5</v>
      </c>
      <c r="I26" s="43">
        <v>5</v>
      </c>
      <c r="J26" s="43">
        <v>10</v>
      </c>
      <c r="K26" s="43">
        <v>10</v>
      </c>
      <c r="L26" s="43">
        <v>5</v>
      </c>
      <c r="M26" s="43">
        <v>20</v>
      </c>
      <c r="N26" s="43">
        <v>20</v>
      </c>
      <c r="O26" s="43">
        <v>5</v>
      </c>
      <c r="P26" s="48">
        <f>SUM(D26:O26)</f>
        <v>100</v>
      </c>
      <c r="Q26" s="49">
        <v>1540</v>
      </c>
      <c r="R26" s="376">
        <f>ROUNDDOWN(P26*Q26,0)</f>
        <v>154000</v>
      </c>
    </row>
    <row r="27" spans="2:18" ht="14.25" thickBot="1">
      <c r="B27" s="46" t="s">
        <v>86</v>
      </c>
      <c r="C27" s="50" t="s">
        <v>78</v>
      </c>
      <c r="D27" s="52">
        <v>5</v>
      </c>
      <c r="E27" s="52">
        <v>5</v>
      </c>
      <c r="F27" s="52">
        <v>5</v>
      </c>
      <c r="G27" s="52">
        <v>5</v>
      </c>
      <c r="H27" s="52">
        <v>5</v>
      </c>
      <c r="I27" s="52">
        <v>5</v>
      </c>
      <c r="J27" s="52">
        <v>5</v>
      </c>
      <c r="K27" s="52">
        <v>5</v>
      </c>
      <c r="L27" s="52">
        <v>5</v>
      </c>
      <c r="M27" s="52">
        <v>20</v>
      </c>
      <c r="N27" s="52">
        <v>20</v>
      </c>
      <c r="O27" s="52">
        <v>13</v>
      </c>
      <c r="P27" s="53">
        <f>SUM(D27:O27)</f>
        <v>98</v>
      </c>
      <c r="Q27" s="54">
        <v>1390</v>
      </c>
      <c r="R27" s="377">
        <f>ROUNDDOWN(P27*Q27,0)</f>
        <v>136220</v>
      </c>
    </row>
    <row r="28" spans="2:18" ht="15" thickTop="1" thickBot="1">
      <c r="B28" s="556" t="s">
        <v>79</v>
      </c>
      <c r="C28" s="557"/>
      <c r="D28" s="56">
        <f t="shared" ref="D28:P28" si="2">SUM(D24:D27)</f>
        <v>20</v>
      </c>
      <c r="E28" s="56">
        <f t="shared" si="2"/>
        <v>20</v>
      </c>
      <c r="F28" s="56">
        <f t="shared" si="2"/>
        <v>20</v>
      </c>
      <c r="G28" s="56">
        <f t="shared" si="2"/>
        <v>20</v>
      </c>
      <c r="H28" s="56">
        <f t="shared" si="2"/>
        <v>20</v>
      </c>
      <c r="I28" s="56">
        <f t="shared" si="2"/>
        <v>20</v>
      </c>
      <c r="J28" s="56">
        <f t="shared" si="2"/>
        <v>30</v>
      </c>
      <c r="K28" s="56">
        <f t="shared" si="2"/>
        <v>30</v>
      </c>
      <c r="L28" s="56">
        <f t="shared" si="2"/>
        <v>20</v>
      </c>
      <c r="M28" s="56">
        <f t="shared" si="2"/>
        <v>70</v>
      </c>
      <c r="N28" s="56">
        <f t="shared" si="2"/>
        <v>70</v>
      </c>
      <c r="O28" s="56">
        <f t="shared" si="2"/>
        <v>33</v>
      </c>
      <c r="P28" s="57">
        <f t="shared" si="2"/>
        <v>373</v>
      </c>
      <c r="Q28" s="58"/>
      <c r="R28" s="60">
        <f>SUM(R24:R27)</f>
        <v>698720</v>
      </c>
    </row>
    <row r="30" spans="2:18">
      <c r="B30" s="61" t="s">
        <v>215</v>
      </c>
    </row>
    <row r="31" spans="2:18">
      <c r="Q31" s="32" t="s">
        <v>0</v>
      </c>
      <c r="R31" s="63">
        <f>R10+R19+R28</f>
        <v>1963840</v>
      </c>
    </row>
  </sheetData>
  <mergeCells count="4">
    <mergeCell ref="B10:C10"/>
    <mergeCell ref="B11:O11"/>
    <mergeCell ref="B19:C19"/>
    <mergeCell ref="B28:C28"/>
  </mergeCells>
  <phoneticPr fontId="3"/>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V37"/>
  <sheetViews>
    <sheetView showGridLines="0" topLeftCell="A13" zoomScale="70" zoomScaleNormal="70" zoomScaleSheetLayoutView="85" workbookViewId="0">
      <selection activeCell="N40" sqref="N40"/>
    </sheetView>
  </sheetViews>
  <sheetFormatPr defaultRowHeight="13.5"/>
  <cols>
    <col min="1" max="1" width="2.625" style="32" customWidth="1"/>
    <col min="2" max="2" width="9" style="32"/>
    <col min="3" max="3" width="10.625" style="75" customWidth="1"/>
    <col min="4" max="4" width="10" style="32" customWidth="1"/>
    <col min="5" max="5" width="11" style="32" customWidth="1"/>
    <col min="6" max="8" width="10.5" style="32" customWidth="1"/>
    <col min="9" max="9" width="12.5" style="32" customWidth="1"/>
    <col min="10" max="10" width="5.875" style="32" customWidth="1"/>
    <col min="11" max="11" width="10.75" style="32" customWidth="1"/>
    <col min="12" max="12" width="10.5" style="32" customWidth="1"/>
    <col min="13" max="13" width="6" style="32" customWidth="1"/>
    <col min="14" max="15" width="10.75" style="32" customWidth="1"/>
    <col min="16" max="16" width="11.375" style="32" customWidth="1"/>
    <col min="17" max="18" width="11" style="32" customWidth="1"/>
    <col min="19" max="19" width="11.875" style="32" customWidth="1"/>
    <col min="20" max="20" width="11.625" style="32" customWidth="1"/>
    <col min="21" max="21" width="9.25" style="32" bestFit="1" customWidth="1"/>
    <col min="22" max="16384" width="9" style="32"/>
  </cols>
  <sheetData>
    <row r="2" spans="1:22" ht="23.25" customHeight="1">
      <c r="A2" s="613" t="s">
        <v>223</v>
      </c>
      <c r="B2" s="613"/>
      <c r="C2" s="613"/>
      <c r="D2" s="613"/>
      <c r="E2" s="613"/>
      <c r="F2" s="613"/>
      <c r="G2" s="613"/>
      <c r="H2" s="613"/>
      <c r="I2" s="613"/>
      <c r="J2" s="613"/>
      <c r="K2" s="613"/>
      <c r="L2" s="613"/>
      <c r="M2" s="613"/>
      <c r="N2" s="613"/>
      <c r="O2" s="613"/>
      <c r="P2" s="613"/>
      <c r="Q2" s="613"/>
      <c r="R2" s="613"/>
      <c r="S2" s="613"/>
      <c r="T2" s="613"/>
      <c r="U2" s="379"/>
      <c r="V2" s="64"/>
    </row>
    <row r="3" spans="1:22" ht="15" customHeight="1">
      <c r="B3" s="65"/>
      <c r="C3" s="65"/>
      <c r="D3" s="65"/>
      <c r="E3" s="65"/>
      <c r="F3" s="65"/>
      <c r="G3" s="65"/>
      <c r="H3" s="65"/>
      <c r="I3" s="65"/>
      <c r="J3" s="65"/>
      <c r="K3" s="65"/>
      <c r="L3" s="65"/>
      <c r="M3" s="65"/>
      <c r="N3" s="65"/>
      <c r="O3" s="65"/>
      <c r="P3" s="65"/>
      <c r="Q3" s="65"/>
      <c r="R3" s="65"/>
      <c r="S3" s="65"/>
      <c r="T3" s="65"/>
      <c r="U3" s="65"/>
      <c r="V3" s="65"/>
    </row>
    <row r="4" spans="1:22" ht="23.25" customHeight="1">
      <c r="B4" s="614" t="s">
        <v>87</v>
      </c>
      <c r="C4" s="614"/>
      <c r="D4" s="615"/>
      <c r="E4" s="615"/>
      <c r="F4" s="615"/>
      <c r="G4" s="615"/>
      <c r="H4" s="615"/>
      <c r="I4" s="615"/>
      <c r="J4" s="615"/>
      <c r="K4" s="615"/>
      <c r="L4" s="172"/>
      <c r="M4" s="172"/>
      <c r="N4" s="66"/>
      <c r="O4" s="66"/>
      <c r="P4" s="67" t="s">
        <v>88</v>
      </c>
      <c r="Q4" s="616"/>
      <c r="R4" s="616"/>
      <c r="S4" s="616"/>
      <c r="T4" s="616"/>
      <c r="U4" s="68"/>
    </row>
    <row r="5" spans="1:22" ht="23.25" customHeight="1">
      <c r="B5" s="614" t="s">
        <v>89</v>
      </c>
      <c r="C5" s="614"/>
      <c r="D5" s="617"/>
      <c r="E5" s="617"/>
      <c r="F5" s="617"/>
      <c r="G5" s="617"/>
      <c r="H5" s="617"/>
      <c r="I5" s="617"/>
      <c r="J5" s="617"/>
      <c r="K5" s="617"/>
      <c r="L5" s="173"/>
      <c r="M5" s="173"/>
      <c r="N5" s="66"/>
      <c r="O5" s="66"/>
      <c r="P5" s="66"/>
      <c r="Q5" s="66"/>
      <c r="R5" s="66"/>
      <c r="S5" s="66"/>
      <c r="T5" s="66"/>
      <c r="U5" s="68"/>
    </row>
    <row r="6" spans="1:22" ht="23.25" customHeight="1">
      <c r="B6" s="618"/>
      <c r="C6" s="618"/>
      <c r="D6" s="619"/>
      <c r="E6" s="619"/>
      <c r="F6" s="619"/>
      <c r="G6" s="619"/>
      <c r="H6" s="619"/>
      <c r="I6" s="619"/>
      <c r="J6" s="619"/>
      <c r="K6" s="619"/>
      <c r="L6" s="173"/>
      <c r="M6" s="173"/>
      <c r="N6" s="69"/>
      <c r="O6" s="69"/>
      <c r="P6" s="70" t="s">
        <v>90</v>
      </c>
      <c r="Q6" s="71" t="s">
        <v>91</v>
      </c>
      <c r="R6" s="620"/>
      <c r="S6" s="620"/>
      <c r="T6" s="620"/>
    </row>
    <row r="7" spans="1:22" ht="23.25" customHeight="1">
      <c r="B7" s="621" t="s">
        <v>92</v>
      </c>
      <c r="C7" s="621"/>
      <c r="D7" s="622" t="s">
        <v>93</v>
      </c>
      <c r="E7" s="623"/>
      <c r="F7" s="623"/>
      <c r="G7" s="623"/>
      <c r="H7" s="623"/>
      <c r="I7" s="623"/>
      <c r="J7" s="623"/>
      <c r="K7" s="623"/>
      <c r="L7" s="173"/>
      <c r="M7" s="173"/>
      <c r="N7" s="69"/>
      <c r="O7" s="69"/>
      <c r="P7" s="69"/>
      <c r="Q7" s="71" t="s">
        <v>94</v>
      </c>
      <c r="R7" s="624" t="s">
        <v>95</v>
      </c>
      <c r="S7" s="624"/>
      <c r="T7" s="624"/>
    </row>
    <row r="9" spans="1:22" ht="27" customHeight="1">
      <c r="B9" s="596" t="s">
        <v>96</v>
      </c>
      <c r="C9" s="597"/>
      <c r="D9" s="584" t="s">
        <v>97</v>
      </c>
      <c r="E9" s="593" t="s">
        <v>98</v>
      </c>
      <c r="F9" s="592" t="s">
        <v>99</v>
      </c>
      <c r="G9" s="592"/>
      <c r="H9" s="592"/>
      <c r="I9" s="584" t="s">
        <v>100</v>
      </c>
      <c r="J9" s="604" t="s">
        <v>101</v>
      </c>
      <c r="K9" s="605"/>
      <c r="L9" s="605"/>
      <c r="M9" s="605"/>
      <c r="N9" s="605"/>
      <c r="O9" s="606"/>
      <c r="P9" s="593" t="s">
        <v>307</v>
      </c>
      <c r="Q9" s="592" t="s">
        <v>102</v>
      </c>
      <c r="R9" s="592"/>
      <c r="S9" s="584" t="s">
        <v>103</v>
      </c>
      <c r="T9" s="587" t="s">
        <v>104</v>
      </c>
    </row>
    <row r="10" spans="1:22" ht="49.5" customHeight="1">
      <c r="B10" s="598"/>
      <c r="C10" s="599"/>
      <c r="D10" s="585"/>
      <c r="E10" s="594"/>
      <c r="F10" s="584" t="s">
        <v>105</v>
      </c>
      <c r="G10" s="593" t="s">
        <v>106</v>
      </c>
      <c r="H10" s="593" t="s">
        <v>107</v>
      </c>
      <c r="I10" s="585"/>
      <c r="J10" s="609" t="s">
        <v>291</v>
      </c>
      <c r="K10" s="610"/>
      <c r="L10" s="371" t="s">
        <v>298</v>
      </c>
      <c r="M10" s="611" t="s">
        <v>299</v>
      </c>
      <c r="N10" s="612"/>
      <c r="O10" s="585" t="s">
        <v>300</v>
      </c>
      <c r="P10" s="594"/>
      <c r="Q10" s="590" t="s">
        <v>295</v>
      </c>
      <c r="R10" s="590" t="s">
        <v>296</v>
      </c>
      <c r="S10" s="585"/>
      <c r="T10" s="588"/>
    </row>
    <row r="11" spans="1:22" ht="30" customHeight="1">
      <c r="B11" s="600"/>
      <c r="C11" s="601"/>
      <c r="D11" s="586"/>
      <c r="E11" s="595"/>
      <c r="F11" s="586"/>
      <c r="G11" s="595"/>
      <c r="H11" s="595"/>
      <c r="I11" s="586"/>
      <c r="J11" s="178" t="s">
        <v>239</v>
      </c>
      <c r="K11" s="178" t="s">
        <v>238</v>
      </c>
      <c r="L11" s="178" t="s">
        <v>122</v>
      </c>
      <c r="M11" s="178" t="s">
        <v>239</v>
      </c>
      <c r="N11" s="178" t="s">
        <v>238</v>
      </c>
      <c r="O11" s="586"/>
      <c r="P11" s="595"/>
      <c r="Q11" s="591"/>
      <c r="R11" s="591"/>
      <c r="S11" s="586"/>
      <c r="T11" s="589"/>
    </row>
    <row r="12" spans="1:22" ht="21" customHeight="1">
      <c r="B12" s="582" t="s">
        <v>224</v>
      </c>
      <c r="C12" s="583"/>
      <c r="D12" s="72">
        <v>21</v>
      </c>
      <c r="E12" s="73">
        <v>470000</v>
      </c>
      <c r="F12" s="73">
        <v>50000</v>
      </c>
      <c r="G12" s="73">
        <v>75000</v>
      </c>
      <c r="H12" s="73">
        <v>20000</v>
      </c>
      <c r="I12" s="73">
        <f>SUM(E12:H12)</f>
        <v>615000</v>
      </c>
      <c r="J12" s="73">
        <v>10</v>
      </c>
      <c r="K12" s="73">
        <v>22000</v>
      </c>
      <c r="L12" s="73">
        <v>0</v>
      </c>
      <c r="M12" s="73">
        <v>25</v>
      </c>
      <c r="N12" s="73">
        <v>42000</v>
      </c>
      <c r="O12" s="73">
        <v>700</v>
      </c>
      <c r="P12" s="73">
        <v>702000</v>
      </c>
      <c r="Q12" s="73">
        <v>4551</v>
      </c>
      <c r="R12" s="73">
        <v>1353</v>
      </c>
      <c r="S12" s="73">
        <f>SUM(K12,N12,O12,L12,Q12,R12)</f>
        <v>70604</v>
      </c>
      <c r="T12" s="74">
        <f t="shared" ref="T12:T26" si="0">I12+S12</f>
        <v>685604</v>
      </c>
    </row>
    <row r="13" spans="1:22" ht="21" customHeight="1">
      <c r="B13" s="582" t="s">
        <v>225</v>
      </c>
      <c r="C13" s="583"/>
      <c r="D13" s="72">
        <v>17</v>
      </c>
      <c r="E13" s="73">
        <v>470000</v>
      </c>
      <c r="F13" s="73">
        <v>50000</v>
      </c>
      <c r="G13" s="73">
        <v>75000</v>
      </c>
      <c r="H13" s="73">
        <v>0</v>
      </c>
      <c r="I13" s="73">
        <f t="shared" ref="I13:I25" si="1">SUM(E13:H13)</f>
        <v>595000</v>
      </c>
      <c r="J13" s="73">
        <v>10</v>
      </c>
      <c r="K13" s="73">
        <v>22000</v>
      </c>
      <c r="L13" s="73">
        <v>0</v>
      </c>
      <c r="M13" s="73">
        <v>25</v>
      </c>
      <c r="N13" s="73">
        <v>42000</v>
      </c>
      <c r="O13" s="73">
        <v>700</v>
      </c>
      <c r="P13" s="73">
        <v>700000</v>
      </c>
      <c r="Q13" s="73">
        <v>4551</v>
      </c>
      <c r="R13" s="73">
        <v>1353</v>
      </c>
      <c r="S13" s="73">
        <f t="shared" ref="S13:S25" si="2">SUM(K13,N13,O13,L13,Q13,R13)</f>
        <v>70604</v>
      </c>
      <c r="T13" s="74">
        <f t="shared" si="0"/>
        <v>665604</v>
      </c>
    </row>
    <row r="14" spans="1:22" ht="21" customHeight="1">
      <c r="B14" s="582" t="s">
        <v>226</v>
      </c>
      <c r="C14" s="583"/>
      <c r="D14" s="72">
        <v>22</v>
      </c>
      <c r="E14" s="73">
        <v>470000</v>
      </c>
      <c r="F14" s="73">
        <v>50000</v>
      </c>
      <c r="G14" s="73">
        <v>75000</v>
      </c>
      <c r="H14" s="73">
        <v>0</v>
      </c>
      <c r="I14" s="73">
        <f t="shared" si="1"/>
        <v>595000</v>
      </c>
      <c r="J14" s="73">
        <v>10</v>
      </c>
      <c r="K14" s="73">
        <v>22000</v>
      </c>
      <c r="L14" s="73">
        <v>0</v>
      </c>
      <c r="M14" s="73">
        <v>25</v>
      </c>
      <c r="N14" s="73">
        <v>42000</v>
      </c>
      <c r="O14" s="73">
        <v>700</v>
      </c>
      <c r="P14" s="73">
        <v>700000</v>
      </c>
      <c r="Q14" s="73">
        <v>4551</v>
      </c>
      <c r="R14" s="73">
        <v>1353</v>
      </c>
      <c r="S14" s="73">
        <f t="shared" si="2"/>
        <v>70604</v>
      </c>
      <c r="T14" s="74">
        <f t="shared" si="0"/>
        <v>665604</v>
      </c>
    </row>
    <row r="15" spans="1:22" ht="21" customHeight="1">
      <c r="B15" s="582" t="s">
        <v>236</v>
      </c>
      <c r="C15" s="583"/>
      <c r="D15" s="72"/>
      <c r="E15" s="73">
        <v>750000</v>
      </c>
      <c r="F15" s="73"/>
      <c r="G15" s="73"/>
      <c r="H15" s="73"/>
      <c r="I15" s="73">
        <f>SUM(E15:H15)</f>
        <v>750000</v>
      </c>
      <c r="J15" s="73">
        <v>10</v>
      </c>
      <c r="K15" s="73">
        <v>48500</v>
      </c>
      <c r="L15" s="73">
        <v>0</v>
      </c>
      <c r="M15" s="73">
        <v>25</v>
      </c>
      <c r="N15" s="73">
        <v>89200</v>
      </c>
      <c r="O15" s="73">
        <v>1500</v>
      </c>
      <c r="P15" s="73">
        <v>750000</v>
      </c>
      <c r="Q15" s="73">
        <v>5550</v>
      </c>
      <c r="R15" s="73">
        <v>1650</v>
      </c>
      <c r="S15" s="73">
        <f t="shared" si="2"/>
        <v>146400</v>
      </c>
      <c r="T15" s="74">
        <f t="shared" si="0"/>
        <v>896400</v>
      </c>
    </row>
    <row r="16" spans="1:22" ht="21" customHeight="1">
      <c r="B16" s="582" t="s">
        <v>227</v>
      </c>
      <c r="C16" s="583"/>
      <c r="D16" s="72">
        <v>22</v>
      </c>
      <c r="E16" s="73">
        <v>470000</v>
      </c>
      <c r="F16" s="73">
        <v>50000</v>
      </c>
      <c r="G16" s="73">
        <v>75000</v>
      </c>
      <c r="H16" s="73">
        <v>0</v>
      </c>
      <c r="I16" s="73">
        <f t="shared" si="1"/>
        <v>595000</v>
      </c>
      <c r="J16" s="73">
        <v>10</v>
      </c>
      <c r="K16" s="73">
        <v>22000</v>
      </c>
      <c r="L16" s="73">
        <v>0</v>
      </c>
      <c r="M16" s="73">
        <v>25</v>
      </c>
      <c r="N16" s="73">
        <v>42000</v>
      </c>
      <c r="O16" s="73">
        <v>700</v>
      </c>
      <c r="P16" s="73">
        <v>700000</v>
      </c>
      <c r="Q16" s="73">
        <v>4551</v>
      </c>
      <c r="R16" s="73">
        <v>1353</v>
      </c>
      <c r="S16" s="73">
        <f t="shared" si="2"/>
        <v>70604</v>
      </c>
      <c r="T16" s="74">
        <f t="shared" si="0"/>
        <v>665604</v>
      </c>
    </row>
    <row r="17" spans="2:20" ht="21" customHeight="1">
      <c r="B17" s="582" t="s">
        <v>228</v>
      </c>
      <c r="C17" s="583"/>
      <c r="D17" s="72">
        <v>21</v>
      </c>
      <c r="E17" s="73">
        <v>470000</v>
      </c>
      <c r="F17" s="73">
        <v>50000</v>
      </c>
      <c r="G17" s="73">
        <v>75000</v>
      </c>
      <c r="H17" s="73">
        <v>0</v>
      </c>
      <c r="I17" s="73">
        <f t="shared" si="1"/>
        <v>595000</v>
      </c>
      <c r="J17" s="73">
        <v>10</v>
      </c>
      <c r="K17" s="73">
        <v>22000</v>
      </c>
      <c r="L17" s="73">
        <v>0</v>
      </c>
      <c r="M17" s="73">
        <v>25</v>
      </c>
      <c r="N17" s="73">
        <v>42000</v>
      </c>
      <c r="O17" s="73">
        <v>700</v>
      </c>
      <c r="P17" s="73">
        <v>700000</v>
      </c>
      <c r="Q17" s="73">
        <v>4551</v>
      </c>
      <c r="R17" s="73">
        <v>1353</v>
      </c>
      <c r="S17" s="73">
        <f t="shared" si="2"/>
        <v>70604</v>
      </c>
      <c r="T17" s="74">
        <f t="shared" si="0"/>
        <v>665604</v>
      </c>
    </row>
    <row r="18" spans="2:20" ht="21" customHeight="1">
      <c r="B18" s="582" t="s">
        <v>229</v>
      </c>
      <c r="C18" s="583"/>
      <c r="D18" s="72">
        <v>19</v>
      </c>
      <c r="E18" s="73">
        <v>470000</v>
      </c>
      <c r="F18" s="73">
        <v>50000</v>
      </c>
      <c r="G18" s="73">
        <v>75000</v>
      </c>
      <c r="H18" s="73">
        <v>0</v>
      </c>
      <c r="I18" s="73">
        <f t="shared" si="1"/>
        <v>595000</v>
      </c>
      <c r="J18" s="73">
        <v>10</v>
      </c>
      <c r="K18" s="73">
        <v>22000</v>
      </c>
      <c r="L18" s="73">
        <v>0</v>
      </c>
      <c r="M18" s="73">
        <v>25</v>
      </c>
      <c r="N18" s="73">
        <v>42000</v>
      </c>
      <c r="O18" s="73">
        <v>700</v>
      </c>
      <c r="P18" s="73">
        <v>700000</v>
      </c>
      <c r="Q18" s="73">
        <v>4551</v>
      </c>
      <c r="R18" s="73">
        <v>1353</v>
      </c>
      <c r="S18" s="73">
        <f t="shared" si="2"/>
        <v>70604</v>
      </c>
      <c r="T18" s="74">
        <f t="shared" si="0"/>
        <v>665604</v>
      </c>
    </row>
    <row r="19" spans="2:20" ht="21" customHeight="1">
      <c r="B19" s="582" t="s">
        <v>230</v>
      </c>
      <c r="C19" s="583"/>
      <c r="D19" s="72">
        <v>21</v>
      </c>
      <c r="E19" s="73">
        <v>470000</v>
      </c>
      <c r="F19" s="73">
        <v>50000</v>
      </c>
      <c r="G19" s="73">
        <v>75000</v>
      </c>
      <c r="H19" s="73">
        <v>20000</v>
      </c>
      <c r="I19" s="73">
        <f t="shared" si="1"/>
        <v>615000</v>
      </c>
      <c r="J19" s="73">
        <v>10</v>
      </c>
      <c r="K19" s="73">
        <v>22000</v>
      </c>
      <c r="L19" s="73">
        <v>0</v>
      </c>
      <c r="M19" s="73">
        <v>26</v>
      </c>
      <c r="N19" s="73">
        <v>45000</v>
      </c>
      <c r="O19" s="73">
        <v>750</v>
      </c>
      <c r="P19" s="73">
        <v>702000</v>
      </c>
      <c r="Q19" s="73">
        <v>4551</v>
      </c>
      <c r="R19" s="73">
        <v>1353</v>
      </c>
      <c r="S19" s="73">
        <f t="shared" si="2"/>
        <v>73654</v>
      </c>
      <c r="T19" s="74">
        <f t="shared" si="0"/>
        <v>688654</v>
      </c>
    </row>
    <row r="20" spans="2:20" ht="21" customHeight="1">
      <c r="B20" s="582" t="s">
        <v>231</v>
      </c>
      <c r="C20" s="583"/>
      <c r="D20" s="72">
        <v>19</v>
      </c>
      <c r="E20" s="73">
        <v>470000</v>
      </c>
      <c r="F20" s="73">
        <v>50000</v>
      </c>
      <c r="G20" s="73">
        <v>75000</v>
      </c>
      <c r="H20" s="73">
        <v>0</v>
      </c>
      <c r="I20" s="73">
        <f t="shared" si="1"/>
        <v>595000</v>
      </c>
      <c r="J20" s="73">
        <v>10</v>
      </c>
      <c r="K20" s="73">
        <v>22000</v>
      </c>
      <c r="L20" s="73">
        <v>0</v>
      </c>
      <c r="M20" s="73">
        <v>26</v>
      </c>
      <c r="N20" s="73">
        <v>45000</v>
      </c>
      <c r="O20" s="73">
        <v>750</v>
      </c>
      <c r="P20" s="73">
        <v>700000</v>
      </c>
      <c r="Q20" s="73">
        <v>4551</v>
      </c>
      <c r="R20" s="73">
        <v>1353</v>
      </c>
      <c r="S20" s="73">
        <f t="shared" si="2"/>
        <v>73654</v>
      </c>
      <c r="T20" s="74">
        <f t="shared" si="0"/>
        <v>668654</v>
      </c>
    </row>
    <row r="21" spans="2:20" ht="21" customHeight="1">
      <c r="B21" s="582" t="s">
        <v>232</v>
      </c>
      <c r="C21" s="583"/>
      <c r="D21" s="72">
        <v>18</v>
      </c>
      <c r="E21" s="73">
        <v>470000</v>
      </c>
      <c r="F21" s="73">
        <v>50000</v>
      </c>
      <c r="G21" s="73">
        <v>75000</v>
      </c>
      <c r="H21" s="73">
        <v>0</v>
      </c>
      <c r="I21" s="73">
        <f t="shared" si="1"/>
        <v>595000</v>
      </c>
      <c r="J21" s="73">
        <v>10</v>
      </c>
      <c r="K21" s="73">
        <v>22000</v>
      </c>
      <c r="L21" s="73">
        <v>0</v>
      </c>
      <c r="M21" s="73">
        <v>26</v>
      </c>
      <c r="N21" s="73">
        <v>45000</v>
      </c>
      <c r="O21" s="73">
        <v>750</v>
      </c>
      <c r="P21" s="73">
        <v>700000</v>
      </c>
      <c r="Q21" s="73">
        <v>4551</v>
      </c>
      <c r="R21" s="73">
        <v>1353</v>
      </c>
      <c r="S21" s="73">
        <f t="shared" si="2"/>
        <v>73654</v>
      </c>
      <c r="T21" s="74">
        <f t="shared" si="0"/>
        <v>668654</v>
      </c>
    </row>
    <row r="22" spans="2:20" ht="21" customHeight="1">
      <c r="B22" s="582" t="s">
        <v>237</v>
      </c>
      <c r="C22" s="583"/>
      <c r="D22" s="72"/>
      <c r="E22" s="73">
        <v>750000</v>
      </c>
      <c r="F22" s="73"/>
      <c r="G22" s="73"/>
      <c r="H22" s="73"/>
      <c r="I22" s="73">
        <f>SUM(E22:H22)</f>
        <v>750000</v>
      </c>
      <c r="J22" s="73">
        <v>10</v>
      </c>
      <c r="K22" s="73">
        <v>48500</v>
      </c>
      <c r="L22" s="73">
        <v>0</v>
      </c>
      <c r="M22" s="73">
        <v>26</v>
      </c>
      <c r="N22" s="73">
        <v>91100</v>
      </c>
      <c r="O22" s="73">
        <v>1500</v>
      </c>
      <c r="P22" s="73">
        <v>750000</v>
      </c>
      <c r="Q22" s="73">
        <v>5550</v>
      </c>
      <c r="R22" s="73">
        <v>1650</v>
      </c>
      <c r="S22" s="73">
        <f t="shared" si="2"/>
        <v>148300</v>
      </c>
      <c r="T22" s="74">
        <f t="shared" si="0"/>
        <v>898300</v>
      </c>
    </row>
    <row r="23" spans="2:20" ht="21" customHeight="1">
      <c r="B23" s="582" t="s">
        <v>233</v>
      </c>
      <c r="C23" s="583"/>
      <c r="D23" s="72">
        <v>18</v>
      </c>
      <c r="E23" s="73">
        <v>470000</v>
      </c>
      <c r="F23" s="73">
        <v>50000</v>
      </c>
      <c r="G23" s="73">
        <v>75000</v>
      </c>
      <c r="H23" s="73">
        <v>0</v>
      </c>
      <c r="I23" s="73">
        <f t="shared" si="1"/>
        <v>595000</v>
      </c>
      <c r="J23" s="73">
        <v>10</v>
      </c>
      <c r="K23" s="73">
        <v>22000</v>
      </c>
      <c r="L23" s="73">
        <v>0</v>
      </c>
      <c r="M23" s="73">
        <v>26</v>
      </c>
      <c r="N23" s="73">
        <v>45000</v>
      </c>
      <c r="O23" s="73">
        <v>750</v>
      </c>
      <c r="P23" s="73">
        <v>700000</v>
      </c>
      <c r="Q23" s="73">
        <v>4551</v>
      </c>
      <c r="R23" s="73">
        <v>1353</v>
      </c>
      <c r="S23" s="73">
        <f t="shared" si="2"/>
        <v>73654</v>
      </c>
      <c r="T23" s="74">
        <f t="shared" si="0"/>
        <v>668654</v>
      </c>
    </row>
    <row r="24" spans="2:20" ht="21" customHeight="1">
      <c r="B24" s="582" t="s">
        <v>234</v>
      </c>
      <c r="C24" s="583"/>
      <c r="D24" s="72">
        <v>20</v>
      </c>
      <c r="E24" s="73">
        <v>470000</v>
      </c>
      <c r="F24" s="73">
        <v>50000</v>
      </c>
      <c r="G24" s="73">
        <v>75000</v>
      </c>
      <c r="H24" s="73">
        <v>0</v>
      </c>
      <c r="I24" s="73">
        <f t="shared" si="1"/>
        <v>595000</v>
      </c>
      <c r="J24" s="73">
        <v>10</v>
      </c>
      <c r="K24" s="73">
        <v>22000</v>
      </c>
      <c r="L24" s="73">
        <v>0</v>
      </c>
      <c r="M24" s="73">
        <v>26</v>
      </c>
      <c r="N24" s="73">
        <v>45000</v>
      </c>
      <c r="O24" s="73">
        <v>750</v>
      </c>
      <c r="P24" s="73">
        <v>700000</v>
      </c>
      <c r="Q24" s="73">
        <v>4551</v>
      </c>
      <c r="R24" s="73">
        <v>1353</v>
      </c>
      <c r="S24" s="73">
        <f t="shared" si="2"/>
        <v>73654</v>
      </c>
      <c r="T24" s="74">
        <f t="shared" si="0"/>
        <v>668654</v>
      </c>
    </row>
    <row r="25" spans="2:20" ht="21" customHeight="1">
      <c r="B25" s="582" t="s">
        <v>235</v>
      </c>
      <c r="C25" s="583"/>
      <c r="D25" s="72">
        <v>22</v>
      </c>
      <c r="E25" s="73">
        <v>470000</v>
      </c>
      <c r="F25" s="73">
        <v>50000</v>
      </c>
      <c r="G25" s="73">
        <v>75000</v>
      </c>
      <c r="H25" s="73">
        <v>0</v>
      </c>
      <c r="I25" s="73">
        <f t="shared" si="1"/>
        <v>595000</v>
      </c>
      <c r="J25" s="73">
        <v>10</v>
      </c>
      <c r="K25" s="73">
        <v>22000</v>
      </c>
      <c r="L25" s="73">
        <v>0</v>
      </c>
      <c r="M25" s="73">
        <v>26</v>
      </c>
      <c r="N25" s="73">
        <v>45000</v>
      </c>
      <c r="O25" s="73">
        <v>750</v>
      </c>
      <c r="P25" s="73">
        <v>700000</v>
      </c>
      <c r="Q25" s="73">
        <v>4551</v>
      </c>
      <c r="R25" s="73">
        <v>1353</v>
      </c>
      <c r="S25" s="73">
        <f t="shared" si="2"/>
        <v>73654</v>
      </c>
      <c r="T25" s="74">
        <f t="shared" si="0"/>
        <v>668654</v>
      </c>
    </row>
    <row r="26" spans="2:20" ht="21" customHeight="1">
      <c r="B26" s="607" t="s">
        <v>108</v>
      </c>
      <c r="C26" s="608"/>
      <c r="D26" s="367">
        <f t="shared" ref="D26:K26" si="3">SUM(D12:D25)</f>
        <v>240</v>
      </c>
      <c r="E26" s="174">
        <f t="shared" si="3"/>
        <v>7140000</v>
      </c>
      <c r="F26" s="174">
        <f t="shared" si="3"/>
        <v>600000</v>
      </c>
      <c r="G26" s="174">
        <f t="shared" si="3"/>
        <v>900000</v>
      </c>
      <c r="H26" s="174">
        <f t="shared" si="3"/>
        <v>40000</v>
      </c>
      <c r="I26" s="174">
        <f t="shared" si="3"/>
        <v>8680000</v>
      </c>
      <c r="J26" s="174"/>
      <c r="K26" s="174">
        <f t="shared" si="3"/>
        <v>361000</v>
      </c>
      <c r="L26" s="174">
        <f>SUM(L12:L25)</f>
        <v>0</v>
      </c>
      <c r="M26" s="174"/>
      <c r="N26" s="174">
        <f>SUM(N12:N25)</f>
        <v>702300</v>
      </c>
      <c r="O26" s="174">
        <f>SUM(O12:O25)</f>
        <v>11700</v>
      </c>
      <c r="P26" s="174"/>
      <c r="Q26" s="174">
        <f>SUM(Q12:Q25)</f>
        <v>65712</v>
      </c>
      <c r="R26" s="174">
        <f>SUM(R12:R25)</f>
        <v>19536</v>
      </c>
      <c r="S26" s="174">
        <f>SUM(S12:S25)</f>
        <v>1160248</v>
      </c>
      <c r="T26" s="368">
        <f t="shared" si="0"/>
        <v>9840248</v>
      </c>
    </row>
    <row r="28" spans="2:20" ht="21" customHeight="1">
      <c r="B28" s="571" t="s">
        <v>109</v>
      </c>
      <c r="C28" s="572"/>
      <c r="D28" s="580">
        <f>T26-H26</f>
        <v>9800248</v>
      </c>
      <c r="E28" s="581"/>
      <c r="F28" s="47" t="s">
        <v>3</v>
      </c>
      <c r="H28" s="562" t="s">
        <v>301</v>
      </c>
      <c r="I28" s="565" t="s">
        <v>302</v>
      </c>
      <c r="J28" s="567" t="s">
        <v>297</v>
      </c>
      <c r="K28" s="568"/>
      <c r="L28" s="562" t="s">
        <v>306</v>
      </c>
      <c r="M28" s="562"/>
      <c r="N28" s="562"/>
      <c r="O28" s="562"/>
      <c r="P28" s="602" t="s">
        <v>303</v>
      </c>
      <c r="Q28" s="562" t="s">
        <v>304</v>
      </c>
      <c r="R28" s="562" t="s">
        <v>305</v>
      </c>
    </row>
    <row r="29" spans="2:20" ht="21" customHeight="1">
      <c r="B29" s="571" t="s">
        <v>110</v>
      </c>
      <c r="C29" s="572"/>
      <c r="D29" s="580">
        <f>ROUNDUP(H26/1.08,0)</f>
        <v>37038</v>
      </c>
      <c r="E29" s="581"/>
      <c r="F29" s="47" t="s">
        <v>3</v>
      </c>
      <c r="H29" s="562"/>
      <c r="I29" s="566"/>
      <c r="J29" s="569"/>
      <c r="K29" s="570"/>
      <c r="L29" s="563" t="s">
        <v>293</v>
      </c>
      <c r="M29" s="564"/>
      <c r="N29" s="561" t="s">
        <v>294</v>
      </c>
      <c r="O29" s="561"/>
      <c r="P29" s="603"/>
      <c r="Q29" s="562"/>
      <c r="R29" s="562"/>
    </row>
    <row r="30" spans="2:20" ht="21" customHeight="1">
      <c r="B30" s="571" t="s">
        <v>113</v>
      </c>
      <c r="C30" s="572"/>
      <c r="D30" s="580">
        <f>D28+D29</f>
        <v>9837286</v>
      </c>
      <c r="E30" s="581"/>
      <c r="F30" s="47" t="s">
        <v>3</v>
      </c>
      <c r="H30" s="369" t="s">
        <v>316</v>
      </c>
      <c r="I30" s="373" t="s">
        <v>311</v>
      </c>
      <c r="J30" s="559" t="s">
        <v>310</v>
      </c>
      <c r="K30" s="560"/>
      <c r="L30" s="559" t="s">
        <v>314</v>
      </c>
      <c r="M30" s="560"/>
      <c r="N30" s="559" t="s">
        <v>314</v>
      </c>
      <c r="O30" s="560"/>
      <c r="P30" s="373" t="s">
        <v>313</v>
      </c>
      <c r="Q30" s="373" t="s">
        <v>309</v>
      </c>
      <c r="R30" s="373" t="s">
        <v>311</v>
      </c>
    </row>
    <row r="31" spans="2:20" ht="21.75" customHeight="1">
      <c r="D31" s="76"/>
      <c r="E31" s="76"/>
      <c r="F31" s="77"/>
      <c r="H31" s="369" t="s">
        <v>292</v>
      </c>
      <c r="I31" s="373" t="s">
        <v>311</v>
      </c>
      <c r="J31" s="559" t="s">
        <v>310</v>
      </c>
      <c r="K31" s="560"/>
      <c r="L31" s="559" t="s">
        <v>314</v>
      </c>
      <c r="M31" s="560"/>
      <c r="N31" s="559" t="s">
        <v>314</v>
      </c>
      <c r="O31" s="560"/>
      <c r="P31" s="372" t="s">
        <v>308</v>
      </c>
      <c r="Q31" s="373" t="s">
        <v>312</v>
      </c>
      <c r="R31" s="372" t="s">
        <v>308</v>
      </c>
    </row>
    <row r="32" spans="2:20" ht="21" customHeight="1">
      <c r="B32" s="571" t="s">
        <v>111</v>
      </c>
      <c r="C32" s="572"/>
      <c r="D32" s="578">
        <v>8</v>
      </c>
      <c r="E32" s="579"/>
      <c r="F32" s="47" t="s">
        <v>112</v>
      </c>
      <c r="H32" s="369" t="s">
        <v>317</v>
      </c>
      <c r="I32" s="370" t="s">
        <v>315</v>
      </c>
      <c r="J32" s="559" t="s">
        <v>315</v>
      </c>
      <c r="K32" s="560"/>
      <c r="L32" s="559" t="s">
        <v>315</v>
      </c>
      <c r="M32" s="560"/>
      <c r="N32" s="559" t="s">
        <v>315</v>
      </c>
      <c r="O32" s="560"/>
      <c r="P32" s="372">
        <v>1</v>
      </c>
      <c r="Q32" s="374">
        <f>7/11</f>
        <v>0.63636363636363635</v>
      </c>
      <c r="R32" s="372">
        <v>1</v>
      </c>
    </row>
    <row r="33" spans="2:17" ht="21" customHeight="1">
      <c r="B33" s="571" t="s">
        <v>114</v>
      </c>
      <c r="C33" s="572"/>
      <c r="D33" s="578">
        <f>D26*D32</f>
        <v>1920</v>
      </c>
      <c r="E33" s="579"/>
      <c r="F33" s="47" t="s">
        <v>112</v>
      </c>
    </row>
    <row r="34" spans="2:17" ht="13.5" customHeight="1">
      <c r="D34" s="76"/>
      <c r="E34" s="76"/>
      <c r="F34" s="77"/>
    </row>
    <row r="35" spans="2:17" ht="26.25" customHeight="1">
      <c r="B35" s="571" t="s">
        <v>115</v>
      </c>
      <c r="C35" s="573"/>
      <c r="D35" s="574" t="s">
        <v>116</v>
      </c>
      <c r="E35" s="574"/>
      <c r="F35" s="574"/>
      <c r="G35" s="574"/>
      <c r="H35" s="574"/>
      <c r="I35" s="574"/>
      <c r="J35" s="574"/>
      <c r="K35" s="574"/>
      <c r="L35" s="574"/>
      <c r="M35" s="574"/>
      <c r="N35" s="574"/>
      <c r="O35" s="575"/>
      <c r="P35" s="78">
        <f>ROUNDDOWN(D30/D33,0)</f>
        <v>5123</v>
      </c>
      <c r="Q35" s="47" t="s">
        <v>3</v>
      </c>
    </row>
    <row r="36" spans="2:17" ht="26.25" customHeight="1">
      <c r="B36" s="571" t="s">
        <v>117</v>
      </c>
      <c r="C36" s="573"/>
      <c r="D36" s="576"/>
      <c r="E36" s="576"/>
      <c r="F36" s="576"/>
      <c r="G36" s="576"/>
      <c r="H36" s="576"/>
      <c r="I36" s="576"/>
      <c r="J36" s="576"/>
      <c r="K36" s="576"/>
      <c r="L36" s="576"/>
      <c r="M36" s="576"/>
      <c r="N36" s="576"/>
      <c r="O36" s="577"/>
      <c r="P36" s="78"/>
      <c r="Q36" s="47" t="s">
        <v>3</v>
      </c>
    </row>
    <row r="37" spans="2:17" ht="22.5" customHeight="1">
      <c r="K37" s="79"/>
      <c r="L37" s="79"/>
      <c r="M37" s="79"/>
    </row>
  </sheetData>
  <mergeCells count="77">
    <mergeCell ref="A2:T2"/>
    <mergeCell ref="J32:K32"/>
    <mergeCell ref="B4:C4"/>
    <mergeCell ref="D4:K4"/>
    <mergeCell ref="Q4:T4"/>
    <mergeCell ref="B5:C5"/>
    <mergeCell ref="D5:K5"/>
    <mergeCell ref="B6:C6"/>
    <mergeCell ref="D6:K6"/>
    <mergeCell ref="R6:T6"/>
    <mergeCell ref="B7:C7"/>
    <mergeCell ref="D7:K7"/>
    <mergeCell ref="R7:T7"/>
    <mergeCell ref="F9:H9"/>
    <mergeCell ref="O10:O11"/>
    <mergeCell ref="I9:I11"/>
    <mergeCell ref="H10:H11"/>
    <mergeCell ref="G10:G11"/>
    <mergeCell ref="F10:F11"/>
    <mergeCell ref="J10:K10"/>
    <mergeCell ref="M10:N10"/>
    <mergeCell ref="E9:E11"/>
    <mergeCell ref="D9:D11"/>
    <mergeCell ref="B9:C11"/>
    <mergeCell ref="R28:R29"/>
    <mergeCell ref="Q28:Q29"/>
    <mergeCell ref="P28:P29"/>
    <mergeCell ref="J9:O9"/>
    <mergeCell ref="P9:P11"/>
    <mergeCell ref="D29:E29"/>
    <mergeCell ref="B26:C26"/>
    <mergeCell ref="B25:C25"/>
    <mergeCell ref="B15:C15"/>
    <mergeCell ref="B16:C16"/>
    <mergeCell ref="B17:C17"/>
    <mergeCell ref="B18:C18"/>
    <mergeCell ref="B19:C19"/>
    <mergeCell ref="S9:S11"/>
    <mergeCell ref="T9:T11"/>
    <mergeCell ref="R10:R11"/>
    <mergeCell ref="Q10:Q11"/>
    <mergeCell ref="Q9:R9"/>
    <mergeCell ref="B32:C32"/>
    <mergeCell ref="D28:E28"/>
    <mergeCell ref="D32:E32"/>
    <mergeCell ref="B12:C12"/>
    <mergeCell ref="B13:C13"/>
    <mergeCell ref="B14:C14"/>
    <mergeCell ref="B30:C30"/>
    <mergeCell ref="D30:E30"/>
    <mergeCell ref="B29:C29"/>
    <mergeCell ref="B20:C20"/>
    <mergeCell ref="B22:C22"/>
    <mergeCell ref="B21:C21"/>
    <mergeCell ref="B23:C23"/>
    <mergeCell ref="B24:C24"/>
    <mergeCell ref="B28:C28"/>
    <mergeCell ref="B33:C33"/>
    <mergeCell ref="B35:C35"/>
    <mergeCell ref="B36:C36"/>
    <mergeCell ref="D35:O35"/>
    <mergeCell ref="D36:O36"/>
    <mergeCell ref="D33:E33"/>
    <mergeCell ref="J31:K31"/>
    <mergeCell ref="J30:K30"/>
    <mergeCell ref="H28:H29"/>
    <mergeCell ref="L29:M29"/>
    <mergeCell ref="I28:I29"/>
    <mergeCell ref="J28:K29"/>
    <mergeCell ref="N32:O32"/>
    <mergeCell ref="N29:O29"/>
    <mergeCell ref="L30:M30"/>
    <mergeCell ref="L31:M31"/>
    <mergeCell ref="L28:O28"/>
    <mergeCell ref="L32:M32"/>
    <mergeCell ref="N31:O31"/>
    <mergeCell ref="N30:O30"/>
  </mergeCells>
  <phoneticPr fontId="3"/>
  <pageMargins left="0.51181102362204722" right="0.5118110236220472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4"/>
  <sheetViews>
    <sheetView view="pageBreakPreview" zoomScaleNormal="85" zoomScaleSheetLayoutView="100" workbookViewId="0">
      <selection activeCell="A7" sqref="A7"/>
    </sheetView>
  </sheetViews>
  <sheetFormatPr defaultRowHeight="21.75" customHeight="1"/>
  <cols>
    <col min="1" max="1" width="19.5" style="134" customWidth="1"/>
    <col min="2" max="3" width="17.125" style="128" bestFit="1" customWidth="1"/>
    <col min="4" max="4" width="13" style="134" customWidth="1"/>
    <col min="5" max="5" width="34.125" style="134" customWidth="1"/>
    <col min="6" max="6" width="31" style="161" customWidth="1"/>
    <col min="7" max="7" width="8.875" style="128" customWidth="1"/>
    <col min="8" max="8" width="8.875" style="139" customWidth="1"/>
    <col min="9" max="9" width="9.875" style="154" customWidth="1"/>
    <col min="10" max="10" width="9.875" style="155" customWidth="1"/>
    <col min="11" max="16384" width="9" style="134"/>
  </cols>
  <sheetData>
    <row r="1" spans="1:10" ht="21.75" customHeight="1">
      <c r="A1" s="126" t="s">
        <v>196</v>
      </c>
      <c r="B1" s="127"/>
      <c r="D1" s="129"/>
      <c r="E1" s="129"/>
      <c r="F1" s="130"/>
      <c r="G1" s="129"/>
      <c r="H1" s="131"/>
      <c r="I1" s="132"/>
      <c r="J1" s="133"/>
    </row>
    <row r="2" spans="1:10" ht="21.75" customHeight="1">
      <c r="A2" s="135"/>
      <c r="B2" s="135"/>
      <c r="C2" s="136"/>
      <c r="D2" s="137"/>
      <c r="E2" s="137"/>
      <c r="F2" s="138"/>
      <c r="I2" s="140"/>
      <c r="J2" s="141"/>
    </row>
    <row r="3" spans="1:10" ht="21.75" customHeight="1">
      <c r="A3" s="142" t="s">
        <v>171</v>
      </c>
      <c r="B3" s="143" t="s">
        <v>172</v>
      </c>
      <c r="C3" s="630" t="s">
        <v>173</v>
      </c>
      <c r="D3" s="630"/>
      <c r="E3" s="630"/>
      <c r="F3" s="630"/>
      <c r="I3" s="140"/>
      <c r="J3" s="141"/>
    </row>
    <row r="4" spans="1:10" ht="21.75" customHeight="1">
      <c r="A4" s="142" t="s">
        <v>174</v>
      </c>
      <c r="B4" s="143" t="s">
        <v>175</v>
      </c>
      <c r="C4" s="630" t="s">
        <v>176</v>
      </c>
      <c r="D4" s="630"/>
      <c r="E4" s="630"/>
      <c r="F4" s="630"/>
      <c r="I4" s="140"/>
      <c r="J4" s="141"/>
    </row>
    <row r="5" spans="1:10" ht="21.75" customHeight="1">
      <c r="A5" s="135"/>
      <c r="B5" s="135"/>
      <c r="C5" s="136"/>
      <c r="D5" s="137"/>
      <c r="E5" s="137"/>
      <c r="F5" s="138"/>
      <c r="I5" s="140"/>
      <c r="J5" s="141"/>
    </row>
    <row r="6" spans="1:10" ht="21.75" customHeight="1">
      <c r="A6" s="704" t="s">
        <v>319</v>
      </c>
      <c r="B6" s="135"/>
      <c r="C6" s="136"/>
      <c r="D6" s="137"/>
      <c r="E6" s="137"/>
      <c r="F6" s="138"/>
      <c r="I6" s="140"/>
      <c r="J6" s="141"/>
    </row>
    <row r="7" spans="1:10" s="151" customFormat="1" ht="27.75" customHeight="1">
      <c r="A7" s="144" t="s">
        <v>177</v>
      </c>
      <c r="B7" s="145" t="s">
        <v>178</v>
      </c>
      <c r="C7" s="631" t="s">
        <v>179</v>
      </c>
      <c r="D7" s="632"/>
      <c r="E7" s="633"/>
      <c r="F7" s="146" t="s">
        <v>180</v>
      </c>
      <c r="G7" s="147"/>
      <c r="H7" s="148"/>
      <c r="I7" s="149"/>
      <c r="J7" s="150"/>
    </row>
    <row r="8" spans="1:10" ht="35.25" customHeight="1">
      <c r="A8" s="152" t="s">
        <v>181</v>
      </c>
      <c r="B8" s="153">
        <v>585414</v>
      </c>
      <c r="C8" s="634" t="s">
        <v>190</v>
      </c>
      <c r="D8" s="635"/>
      <c r="E8" s="636"/>
      <c r="F8" s="162" t="s">
        <v>186</v>
      </c>
    </row>
    <row r="9" spans="1:10" ht="35.25" customHeight="1">
      <c r="A9" s="152" t="s">
        <v>182</v>
      </c>
      <c r="B9" s="153">
        <f>110*B13*5*3*2</f>
        <v>396000</v>
      </c>
      <c r="C9" s="637" t="s">
        <v>191</v>
      </c>
      <c r="D9" s="635"/>
      <c r="E9" s="636"/>
      <c r="F9" s="162" t="s">
        <v>187</v>
      </c>
    </row>
    <row r="10" spans="1:10" ht="46.5" customHeight="1">
      <c r="A10" s="152" t="s">
        <v>183</v>
      </c>
      <c r="B10" s="153">
        <v>350000</v>
      </c>
      <c r="C10" s="634" t="s">
        <v>193</v>
      </c>
      <c r="D10" s="638"/>
      <c r="E10" s="639"/>
      <c r="F10" s="163" t="s">
        <v>188</v>
      </c>
    </row>
    <row r="11" spans="1:10" ht="35.25" customHeight="1" thickBot="1">
      <c r="A11" s="156" t="s">
        <v>184</v>
      </c>
      <c r="B11" s="157">
        <f>138*B13*7*2</f>
        <v>231840</v>
      </c>
      <c r="C11" s="625" t="s">
        <v>192</v>
      </c>
      <c r="D11" s="626"/>
      <c r="E11" s="627"/>
      <c r="F11" s="162" t="s">
        <v>189</v>
      </c>
    </row>
    <row r="12" spans="1:10" ht="27.75" customHeight="1" thickTop="1">
      <c r="A12" s="158" t="s">
        <v>185</v>
      </c>
      <c r="B12" s="159">
        <f>SUM(B8:B11)</f>
        <v>1563254</v>
      </c>
      <c r="C12" s="628"/>
      <c r="D12" s="628"/>
      <c r="E12" s="629"/>
      <c r="F12" s="160"/>
    </row>
    <row r="13" spans="1:10" ht="21.75" customHeight="1">
      <c r="A13" s="134" t="s">
        <v>194</v>
      </c>
      <c r="B13" s="164">
        <v>120</v>
      </c>
    </row>
    <row r="14" spans="1:10" ht="21.75" customHeight="1">
      <c r="A14" s="134" t="s">
        <v>197</v>
      </c>
    </row>
  </sheetData>
  <mergeCells count="8">
    <mergeCell ref="C11:E11"/>
    <mergeCell ref="C12:E12"/>
    <mergeCell ref="C3:F3"/>
    <mergeCell ref="C4:F4"/>
    <mergeCell ref="C7:E7"/>
    <mergeCell ref="C8:E8"/>
    <mergeCell ref="C9:E9"/>
    <mergeCell ref="C10:E10"/>
  </mergeCells>
  <phoneticPr fontId="3"/>
  <printOptions horizontalCentered="1"/>
  <pageMargins left="0.70866141732283472" right="0.70866141732283472" top="0.74803149606299213" bottom="0.74803149606299213" header="0.31496062992125984" footer="0.31496062992125984"/>
  <pageSetup paperSize="9" scale="67"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B2:AC37"/>
  <sheetViews>
    <sheetView showGridLines="0" tabSelected="1" view="pageBreakPreview" zoomScale="60" zoomScaleNormal="70" workbookViewId="0">
      <selection activeCell="B21" sqref="B21:B23"/>
    </sheetView>
  </sheetViews>
  <sheetFormatPr defaultRowHeight="20.25" customHeight="1"/>
  <cols>
    <col min="1" max="1" width="2.625" style="99" customWidth="1"/>
    <col min="2" max="2" width="5.25" style="99" customWidth="1"/>
    <col min="3" max="3" width="16.375" style="111" customWidth="1"/>
    <col min="4" max="4" width="9.125" style="112" customWidth="1"/>
    <col min="5" max="5" width="16.875" style="99" customWidth="1"/>
    <col min="6" max="6" width="6.5" style="99" customWidth="1"/>
    <col min="7" max="7" width="20.375" style="99" customWidth="1"/>
    <col min="8" max="9" width="14.875" style="113" customWidth="1"/>
    <col min="10" max="10" width="14.75" style="113" customWidth="1"/>
    <col min="11" max="23" width="11" style="113" customWidth="1"/>
    <col min="24" max="24" width="8.875" style="109" customWidth="1"/>
    <col min="25" max="25" width="9.875" style="97" customWidth="1"/>
    <col min="26" max="26" width="15" style="98" bestFit="1" customWidth="1"/>
    <col min="27" max="16384" width="9" style="99"/>
  </cols>
  <sheetData>
    <row r="2" spans="2:29" customFormat="1" ht="20.25" customHeight="1">
      <c r="B2" s="30" t="s">
        <v>195</v>
      </c>
      <c r="C2" s="80"/>
      <c r="D2" s="81"/>
      <c r="AC2" s="31"/>
    </row>
    <row r="3" spans="2:29" customFormat="1" ht="20.25" customHeight="1">
      <c r="B3" s="30" t="s">
        <v>147</v>
      </c>
      <c r="C3" s="82"/>
      <c r="D3" s="83"/>
      <c r="V3" s="75"/>
      <c r="W3" s="75"/>
      <c r="AC3" s="31"/>
    </row>
    <row r="4" spans="2:29" s="89" customFormat="1" ht="60.75" customHeight="1">
      <c r="B4" s="660"/>
      <c r="C4" s="654" t="s">
        <v>118</v>
      </c>
      <c r="D4" s="657" t="s">
        <v>119</v>
      </c>
      <c r="E4" s="660" t="s">
        <v>120</v>
      </c>
      <c r="F4" s="660" t="s">
        <v>162</v>
      </c>
      <c r="G4" s="663" t="s">
        <v>121</v>
      </c>
      <c r="H4" s="642" t="s">
        <v>122</v>
      </c>
      <c r="I4" s="643"/>
      <c r="J4" s="644"/>
      <c r="K4" s="84" t="s">
        <v>123</v>
      </c>
      <c r="L4" s="640" t="s">
        <v>124</v>
      </c>
      <c r="M4" s="641"/>
      <c r="N4" s="84" t="s">
        <v>125</v>
      </c>
      <c r="O4" s="86" t="s">
        <v>126</v>
      </c>
      <c r="P4" s="640" t="s">
        <v>127</v>
      </c>
      <c r="Q4" s="641"/>
      <c r="R4" s="640" t="s">
        <v>128</v>
      </c>
      <c r="S4" s="641"/>
      <c r="T4" s="640" t="s">
        <v>129</v>
      </c>
      <c r="U4" s="641"/>
      <c r="V4" s="642" t="s">
        <v>130</v>
      </c>
      <c r="W4" s="643"/>
      <c r="X4" s="644"/>
      <c r="Y4" s="87"/>
      <c r="Z4" s="88"/>
    </row>
    <row r="5" spans="2:29" s="89" customFormat="1" ht="48" customHeight="1">
      <c r="B5" s="661"/>
      <c r="C5" s="655"/>
      <c r="D5" s="666"/>
      <c r="E5" s="661"/>
      <c r="F5" s="661"/>
      <c r="G5" s="664"/>
      <c r="H5" s="652" t="s">
        <v>0</v>
      </c>
      <c r="I5" s="90" t="s">
        <v>131</v>
      </c>
      <c r="J5" s="122" t="s">
        <v>132</v>
      </c>
      <c r="K5" s="124" t="s">
        <v>133</v>
      </c>
      <c r="L5" s="645" t="s">
        <v>134</v>
      </c>
      <c r="M5" s="646"/>
      <c r="N5" s="124" t="s">
        <v>133</v>
      </c>
      <c r="O5" s="124" t="s">
        <v>133</v>
      </c>
      <c r="P5" s="645" t="s">
        <v>134</v>
      </c>
      <c r="Q5" s="646"/>
      <c r="R5" s="647" t="s">
        <v>133</v>
      </c>
      <c r="S5" s="648"/>
      <c r="T5" s="647" t="s">
        <v>133</v>
      </c>
      <c r="U5" s="648"/>
      <c r="V5" s="667"/>
      <c r="W5" s="668"/>
      <c r="X5" s="669"/>
      <c r="Y5" s="87"/>
      <c r="Z5" s="88"/>
    </row>
    <row r="6" spans="2:29" s="89" customFormat="1" ht="30" customHeight="1">
      <c r="B6" s="662"/>
      <c r="C6" s="656"/>
      <c r="D6" s="659"/>
      <c r="E6" s="662"/>
      <c r="F6" s="662"/>
      <c r="G6" s="665"/>
      <c r="H6" s="653"/>
      <c r="I6" s="91" t="s">
        <v>135</v>
      </c>
      <c r="J6" s="123" t="s">
        <v>136</v>
      </c>
      <c r="K6" s="123" t="s">
        <v>108</v>
      </c>
      <c r="L6" s="90" t="s">
        <v>137</v>
      </c>
      <c r="M6" s="90" t="s">
        <v>138</v>
      </c>
      <c r="N6" s="123" t="s">
        <v>108</v>
      </c>
      <c r="O6" s="123" t="s">
        <v>108</v>
      </c>
      <c r="P6" s="90" t="s">
        <v>137</v>
      </c>
      <c r="Q6" s="90" t="s">
        <v>138</v>
      </c>
      <c r="R6" s="123" t="s">
        <v>108</v>
      </c>
      <c r="S6" s="123" t="s">
        <v>139</v>
      </c>
      <c r="T6" s="123" t="s">
        <v>108</v>
      </c>
      <c r="U6" s="123" t="s">
        <v>139</v>
      </c>
      <c r="V6" s="123" t="s">
        <v>108</v>
      </c>
      <c r="W6" s="90" t="s">
        <v>140</v>
      </c>
      <c r="X6" s="90" t="s">
        <v>141</v>
      </c>
      <c r="Y6" s="87"/>
      <c r="Z6" s="88"/>
    </row>
    <row r="7" spans="2:29" ht="20.25" customHeight="1">
      <c r="B7" s="92">
        <v>1</v>
      </c>
      <c r="C7" s="93">
        <v>42979</v>
      </c>
      <c r="D7" s="94">
        <v>5</v>
      </c>
      <c r="E7" s="115" t="s">
        <v>72</v>
      </c>
      <c r="F7" s="117">
        <v>1</v>
      </c>
      <c r="G7" s="92" t="s">
        <v>142</v>
      </c>
      <c r="H7" s="96">
        <f>I7+J7</f>
        <v>195569</v>
      </c>
      <c r="I7" s="96">
        <f>M7+Q7</f>
        <v>8899</v>
      </c>
      <c r="J7" s="96">
        <f>K7+N7+O7+R7+T7+V7</f>
        <v>186670</v>
      </c>
      <c r="K7" s="96">
        <v>70000</v>
      </c>
      <c r="L7" s="96">
        <v>2610</v>
      </c>
      <c r="M7" s="96">
        <f>ROUNDUP(L7/1.08,0)</f>
        <v>2417</v>
      </c>
      <c r="N7" s="96">
        <v>4070</v>
      </c>
      <c r="O7" s="96">
        <v>14600</v>
      </c>
      <c r="P7" s="96">
        <v>7000</v>
      </c>
      <c r="Q7" s="96">
        <f>ROUNDUP(P7/1.08,0)</f>
        <v>6482</v>
      </c>
      <c r="R7" s="96">
        <v>18000</v>
      </c>
      <c r="S7" s="96" t="s">
        <v>170</v>
      </c>
      <c r="T7" s="96">
        <f>10000*5</f>
        <v>50000</v>
      </c>
      <c r="U7" s="120" t="s">
        <v>143</v>
      </c>
      <c r="V7" s="125">
        <f>SUM(W7:X7)</f>
        <v>30000</v>
      </c>
      <c r="W7" s="96">
        <v>5000</v>
      </c>
      <c r="X7" s="96">
        <v>25000</v>
      </c>
    </row>
    <row r="8" spans="2:29" ht="20.25" customHeight="1">
      <c r="B8" s="92">
        <v>2</v>
      </c>
      <c r="C8" s="93">
        <v>42979</v>
      </c>
      <c r="D8" s="94">
        <v>5</v>
      </c>
      <c r="E8" s="115" t="s">
        <v>74</v>
      </c>
      <c r="F8" s="117" t="s">
        <v>163</v>
      </c>
      <c r="G8" s="92" t="s">
        <v>142</v>
      </c>
      <c r="H8" s="96">
        <f t="shared" ref="H8:H9" si="0">I8+J8</f>
        <v>165569</v>
      </c>
      <c r="I8" s="96">
        <f t="shared" ref="I8:I9" si="1">M8+Q8</f>
        <v>8899</v>
      </c>
      <c r="J8" s="96">
        <f t="shared" ref="J8:J9" si="2">K8+N8+O8+R8+T8+V8</f>
        <v>156670</v>
      </c>
      <c r="K8" s="96">
        <v>70000</v>
      </c>
      <c r="L8" s="96">
        <v>2610</v>
      </c>
      <c r="M8" s="96">
        <f t="shared" ref="M8:M9" si="3">ROUNDUP(L8/1.08,0)</f>
        <v>2417</v>
      </c>
      <c r="N8" s="96">
        <v>4070</v>
      </c>
      <c r="O8" s="96">
        <v>14600</v>
      </c>
      <c r="P8" s="96">
        <v>7000</v>
      </c>
      <c r="Q8" s="96">
        <f t="shared" ref="Q8:Q9" si="4">ROUNDUP(P8/1.08,0)</f>
        <v>6482</v>
      </c>
      <c r="R8" s="96">
        <v>18000</v>
      </c>
      <c r="S8" s="96" t="s">
        <v>170</v>
      </c>
      <c r="T8" s="96">
        <f>8000*5</f>
        <v>40000</v>
      </c>
      <c r="U8" s="120" t="s">
        <v>144</v>
      </c>
      <c r="V8" s="96">
        <f t="shared" ref="V8:V9" si="5">SUM(W8:X8)</f>
        <v>10000</v>
      </c>
      <c r="W8" s="96">
        <v>5000</v>
      </c>
      <c r="X8" s="96">
        <v>5000</v>
      </c>
    </row>
    <row r="9" spans="2:29" ht="20.25" customHeight="1" thickBot="1">
      <c r="B9" s="100">
        <v>3</v>
      </c>
      <c r="C9" s="101">
        <v>43040</v>
      </c>
      <c r="D9" s="102">
        <v>5</v>
      </c>
      <c r="E9" s="116" t="s">
        <v>74</v>
      </c>
      <c r="F9" s="118" t="s">
        <v>163</v>
      </c>
      <c r="G9" s="100" t="s">
        <v>145</v>
      </c>
      <c r="H9" s="104">
        <f t="shared" si="0"/>
        <v>165569</v>
      </c>
      <c r="I9" s="104">
        <f t="shared" si="1"/>
        <v>8899</v>
      </c>
      <c r="J9" s="104">
        <f t="shared" si="2"/>
        <v>156670</v>
      </c>
      <c r="K9" s="104">
        <v>70000</v>
      </c>
      <c r="L9" s="104">
        <v>2610</v>
      </c>
      <c r="M9" s="104">
        <f t="shared" si="3"/>
        <v>2417</v>
      </c>
      <c r="N9" s="104">
        <v>4070</v>
      </c>
      <c r="O9" s="104">
        <v>14600</v>
      </c>
      <c r="P9" s="104">
        <v>7000</v>
      </c>
      <c r="Q9" s="104">
        <f t="shared" si="4"/>
        <v>6482</v>
      </c>
      <c r="R9" s="104">
        <v>18000</v>
      </c>
      <c r="S9" s="104" t="s">
        <v>170</v>
      </c>
      <c r="T9" s="105">
        <f>8000*5</f>
        <v>40000</v>
      </c>
      <c r="U9" s="105" t="s">
        <v>144</v>
      </c>
      <c r="V9" s="105">
        <f t="shared" si="5"/>
        <v>10000</v>
      </c>
      <c r="W9" s="105">
        <v>5000</v>
      </c>
      <c r="X9" s="105">
        <v>5000</v>
      </c>
    </row>
    <row r="10" spans="2:29" s="108" customFormat="1" ht="20.25" customHeight="1" thickTop="1">
      <c r="B10" s="649" t="s">
        <v>146</v>
      </c>
      <c r="C10" s="650"/>
      <c r="D10" s="650"/>
      <c r="E10" s="650"/>
      <c r="F10" s="650"/>
      <c r="G10" s="651"/>
      <c r="H10" s="106">
        <f>SUM(H7:H9)</f>
        <v>526707</v>
      </c>
      <c r="I10" s="106"/>
      <c r="J10" s="106"/>
      <c r="K10" s="106"/>
      <c r="L10" s="106"/>
      <c r="M10" s="106"/>
      <c r="N10" s="106"/>
      <c r="O10" s="106"/>
      <c r="P10" s="106"/>
      <c r="Q10" s="106"/>
      <c r="R10" s="106"/>
      <c r="S10" s="106"/>
      <c r="T10" s="107"/>
      <c r="U10" s="107"/>
      <c r="V10" s="107"/>
      <c r="W10" s="107"/>
      <c r="X10" s="107"/>
      <c r="Y10" s="97"/>
      <c r="Z10" s="98"/>
      <c r="AA10" s="99"/>
      <c r="AB10" s="99"/>
      <c r="AC10" s="99"/>
    </row>
    <row r="12" spans="2:29" ht="20.25" customHeight="1">
      <c r="B12" s="30" t="s">
        <v>152</v>
      </c>
      <c r="C12" s="82"/>
      <c r="D12" s="83"/>
      <c r="E12"/>
      <c r="F12"/>
      <c r="G12"/>
      <c r="H12"/>
      <c r="I12"/>
      <c r="J12"/>
      <c r="K12"/>
      <c r="L12"/>
      <c r="M12"/>
      <c r="N12"/>
      <c r="O12"/>
      <c r="P12"/>
      <c r="Q12"/>
      <c r="R12"/>
      <c r="S12"/>
      <c r="T12"/>
      <c r="U12"/>
      <c r="V12" s="75"/>
      <c r="W12" s="75"/>
    </row>
    <row r="13" spans="2:29" s="89" customFormat="1" ht="60.75" customHeight="1">
      <c r="B13" s="660"/>
      <c r="C13" s="654" t="s">
        <v>118</v>
      </c>
      <c r="D13" s="657" t="s">
        <v>119</v>
      </c>
      <c r="E13" s="660" t="s">
        <v>120</v>
      </c>
      <c r="F13" s="660" t="s">
        <v>162</v>
      </c>
      <c r="G13" s="663" t="s">
        <v>121</v>
      </c>
      <c r="H13" s="642" t="s">
        <v>122</v>
      </c>
      <c r="I13" s="643"/>
      <c r="J13" s="644"/>
      <c r="K13" s="85" t="s">
        <v>123</v>
      </c>
      <c r="L13" s="640" t="s">
        <v>124</v>
      </c>
      <c r="M13" s="641"/>
      <c r="N13" s="85" t="s">
        <v>125</v>
      </c>
      <c r="O13" s="86" t="s">
        <v>126</v>
      </c>
      <c r="P13" s="640" t="s">
        <v>127</v>
      </c>
      <c r="Q13" s="641"/>
      <c r="R13" s="640" t="s">
        <v>128</v>
      </c>
      <c r="S13" s="641"/>
      <c r="T13" s="640" t="s">
        <v>129</v>
      </c>
      <c r="U13" s="641"/>
      <c r="V13" s="642" t="s">
        <v>130</v>
      </c>
      <c r="W13" s="643"/>
      <c r="X13" s="644"/>
      <c r="Y13" s="87"/>
      <c r="Z13" s="88"/>
    </row>
    <row r="14" spans="2:29" s="89" customFormat="1" ht="48" customHeight="1">
      <c r="B14" s="661"/>
      <c r="C14" s="655"/>
      <c r="D14" s="666"/>
      <c r="E14" s="661"/>
      <c r="F14" s="661"/>
      <c r="G14" s="664"/>
      <c r="H14" s="652" t="s">
        <v>0</v>
      </c>
      <c r="I14" s="90" t="s">
        <v>131</v>
      </c>
      <c r="J14" s="122" t="s">
        <v>132</v>
      </c>
      <c r="K14" s="124" t="s">
        <v>133</v>
      </c>
      <c r="L14" s="645" t="s">
        <v>134</v>
      </c>
      <c r="M14" s="646"/>
      <c r="N14" s="124" t="s">
        <v>133</v>
      </c>
      <c r="O14" s="124" t="s">
        <v>133</v>
      </c>
      <c r="P14" s="645" t="s">
        <v>134</v>
      </c>
      <c r="Q14" s="646"/>
      <c r="R14" s="647" t="s">
        <v>133</v>
      </c>
      <c r="S14" s="648"/>
      <c r="T14" s="647" t="s">
        <v>133</v>
      </c>
      <c r="U14" s="648"/>
      <c r="V14" s="667"/>
      <c r="W14" s="668"/>
      <c r="X14" s="669"/>
      <c r="Y14" s="87"/>
      <c r="Z14" s="88"/>
    </row>
    <row r="15" spans="2:29" s="89" customFormat="1" ht="30" customHeight="1">
      <c r="B15" s="662"/>
      <c r="C15" s="656"/>
      <c r="D15" s="659"/>
      <c r="E15" s="662"/>
      <c r="F15" s="662"/>
      <c r="G15" s="665"/>
      <c r="H15" s="653"/>
      <c r="I15" s="91" t="s">
        <v>135</v>
      </c>
      <c r="J15" s="123" t="s">
        <v>136</v>
      </c>
      <c r="K15" s="123" t="s">
        <v>108</v>
      </c>
      <c r="L15" s="90" t="s">
        <v>137</v>
      </c>
      <c r="M15" s="90" t="s">
        <v>138</v>
      </c>
      <c r="N15" s="123" t="s">
        <v>108</v>
      </c>
      <c r="O15" s="123" t="s">
        <v>108</v>
      </c>
      <c r="P15" s="90" t="s">
        <v>137</v>
      </c>
      <c r="Q15" s="90" t="s">
        <v>138</v>
      </c>
      <c r="R15" s="123" t="s">
        <v>108</v>
      </c>
      <c r="S15" s="123" t="s">
        <v>139</v>
      </c>
      <c r="T15" s="123" t="s">
        <v>108</v>
      </c>
      <c r="U15" s="123" t="s">
        <v>139</v>
      </c>
      <c r="V15" s="123" t="s">
        <v>108</v>
      </c>
      <c r="W15" s="90" t="s">
        <v>140</v>
      </c>
      <c r="X15" s="90" t="s">
        <v>141</v>
      </c>
      <c r="Y15" s="87"/>
      <c r="Z15" s="88"/>
    </row>
    <row r="16" spans="2:29" ht="20.25" customHeight="1">
      <c r="B16" s="92">
        <v>5</v>
      </c>
      <c r="C16" s="93">
        <v>43210</v>
      </c>
      <c r="D16" s="94">
        <v>5</v>
      </c>
      <c r="E16" s="115" t="s">
        <v>74</v>
      </c>
      <c r="F16" s="117" t="s">
        <v>163</v>
      </c>
      <c r="G16" s="92" t="s">
        <v>149</v>
      </c>
      <c r="H16" s="96">
        <f>I16+J16</f>
        <v>165569</v>
      </c>
      <c r="I16" s="96">
        <f>M16+Q16</f>
        <v>8899</v>
      </c>
      <c r="J16" s="96">
        <f>K16+N16+O16+R16+T16+V16</f>
        <v>156670</v>
      </c>
      <c r="K16" s="96">
        <v>70000</v>
      </c>
      <c r="L16" s="96">
        <v>2610</v>
      </c>
      <c r="M16" s="96">
        <f>ROUNDUP(L16/1.08,0)</f>
        <v>2417</v>
      </c>
      <c r="N16" s="96">
        <v>4070</v>
      </c>
      <c r="O16" s="96">
        <v>14600</v>
      </c>
      <c r="P16" s="96">
        <v>7000</v>
      </c>
      <c r="Q16" s="96">
        <f>ROUNDUP(P16/1.08,0)</f>
        <v>6482</v>
      </c>
      <c r="R16" s="96">
        <v>18000</v>
      </c>
      <c r="S16" s="96" t="s">
        <v>170</v>
      </c>
      <c r="T16" s="96">
        <f>8000*5</f>
        <v>40000</v>
      </c>
      <c r="U16" s="96" t="s">
        <v>150</v>
      </c>
      <c r="V16" s="96">
        <f>SUM(W16:X16)</f>
        <v>10000</v>
      </c>
      <c r="W16" s="96">
        <v>5000</v>
      </c>
      <c r="X16" s="96">
        <v>5000</v>
      </c>
    </row>
    <row r="17" spans="2:26" ht="20.25" customHeight="1" thickBot="1">
      <c r="B17" s="100">
        <v>6</v>
      </c>
      <c r="C17" s="101">
        <v>43210</v>
      </c>
      <c r="D17" s="102">
        <v>5</v>
      </c>
      <c r="E17" s="116" t="s">
        <v>76</v>
      </c>
      <c r="F17" s="118" t="s">
        <v>164</v>
      </c>
      <c r="G17" s="100" t="s">
        <v>149</v>
      </c>
      <c r="H17" s="105">
        <f t="shared" ref="H17" si="6">I17+J17</f>
        <v>160569</v>
      </c>
      <c r="I17" s="104">
        <f>M17+Q17</f>
        <v>8899</v>
      </c>
      <c r="J17" s="96">
        <f>K17+N17+O17+R17+T17+V17</f>
        <v>151670</v>
      </c>
      <c r="K17" s="104">
        <v>70000</v>
      </c>
      <c r="L17" s="104">
        <v>2610</v>
      </c>
      <c r="M17" s="104">
        <f>ROUNDUP(L17/1.08,0)</f>
        <v>2417</v>
      </c>
      <c r="N17" s="104">
        <v>4070</v>
      </c>
      <c r="O17" s="104">
        <v>14600</v>
      </c>
      <c r="P17" s="104">
        <v>7000</v>
      </c>
      <c r="Q17" s="104">
        <f>ROUNDUP(P17/1.08,0)</f>
        <v>6482</v>
      </c>
      <c r="R17" s="105">
        <v>18000</v>
      </c>
      <c r="S17" s="96" t="s">
        <v>170</v>
      </c>
      <c r="T17" s="105">
        <f>7000*5</f>
        <v>35000</v>
      </c>
      <c r="U17" s="121" t="s">
        <v>166</v>
      </c>
      <c r="V17" s="105">
        <f>SUM(W17:X17)</f>
        <v>10000</v>
      </c>
      <c r="W17" s="104">
        <v>5000</v>
      </c>
      <c r="X17" s="96">
        <v>5000</v>
      </c>
    </row>
    <row r="18" spans="2:26" ht="20.25" customHeight="1" thickTop="1">
      <c r="B18" s="649" t="s">
        <v>146</v>
      </c>
      <c r="C18" s="650"/>
      <c r="D18" s="650"/>
      <c r="E18" s="650"/>
      <c r="F18" s="650"/>
      <c r="G18" s="651"/>
      <c r="H18" s="107">
        <f>SUM(H16:H17)</f>
        <v>326138</v>
      </c>
      <c r="I18" s="106"/>
      <c r="J18" s="106"/>
      <c r="K18" s="106"/>
      <c r="L18" s="106"/>
      <c r="M18" s="106"/>
      <c r="N18" s="106"/>
      <c r="O18" s="106"/>
      <c r="P18" s="106"/>
      <c r="Q18" s="106"/>
      <c r="R18" s="106"/>
      <c r="S18" s="106"/>
      <c r="T18" s="106"/>
      <c r="U18" s="106"/>
      <c r="V18" s="106"/>
      <c r="W18" s="106"/>
      <c r="X18" s="110"/>
    </row>
    <row r="20" spans="2:26" ht="20.25" customHeight="1">
      <c r="B20" s="30" t="s">
        <v>320</v>
      </c>
      <c r="C20" s="82"/>
      <c r="D20" s="83"/>
      <c r="E20"/>
      <c r="F20"/>
      <c r="G20"/>
      <c r="H20"/>
      <c r="I20"/>
      <c r="J20"/>
      <c r="K20"/>
      <c r="L20"/>
      <c r="M20"/>
      <c r="N20"/>
      <c r="O20"/>
      <c r="P20"/>
      <c r="Q20"/>
      <c r="R20"/>
      <c r="S20"/>
      <c r="T20"/>
      <c r="U20"/>
      <c r="V20" s="75"/>
      <c r="W20" s="75"/>
    </row>
    <row r="21" spans="2:26" s="89" customFormat="1" ht="60.75" customHeight="1">
      <c r="B21" s="660"/>
      <c r="C21" s="654" t="s">
        <v>118</v>
      </c>
      <c r="D21" s="657" t="s">
        <v>119</v>
      </c>
      <c r="E21" s="660" t="s">
        <v>161</v>
      </c>
      <c r="F21" s="660" t="s">
        <v>162</v>
      </c>
      <c r="G21" s="663" t="s">
        <v>121</v>
      </c>
      <c r="H21" s="642" t="s">
        <v>122</v>
      </c>
      <c r="I21" s="643"/>
      <c r="J21" s="644"/>
      <c r="K21" s="85" t="s">
        <v>123</v>
      </c>
      <c r="L21" s="640" t="s">
        <v>124</v>
      </c>
      <c r="M21" s="641"/>
      <c r="N21" s="85" t="s">
        <v>125</v>
      </c>
      <c r="O21" s="86" t="s">
        <v>126</v>
      </c>
      <c r="P21" s="640" t="s">
        <v>127</v>
      </c>
      <c r="Q21" s="641"/>
      <c r="R21" s="640" t="s">
        <v>128</v>
      </c>
      <c r="S21" s="641"/>
      <c r="T21" s="640" t="s">
        <v>129</v>
      </c>
      <c r="U21" s="641"/>
      <c r="V21" s="642" t="s">
        <v>130</v>
      </c>
      <c r="W21" s="643"/>
      <c r="X21" s="644"/>
      <c r="Y21" s="87"/>
      <c r="Z21" s="88"/>
    </row>
    <row r="22" spans="2:26" s="89" customFormat="1" ht="48" customHeight="1">
      <c r="B22" s="661"/>
      <c r="C22" s="655"/>
      <c r="D22" s="658"/>
      <c r="E22" s="661"/>
      <c r="F22" s="661"/>
      <c r="G22" s="664"/>
      <c r="H22" s="652" t="s">
        <v>0</v>
      </c>
      <c r="I22" s="90" t="s">
        <v>131</v>
      </c>
      <c r="J22" s="122" t="s">
        <v>132</v>
      </c>
      <c r="K22" s="124" t="s">
        <v>133</v>
      </c>
      <c r="L22" s="645" t="s">
        <v>134</v>
      </c>
      <c r="M22" s="646"/>
      <c r="N22" s="124" t="s">
        <v>133</v>
      </c>
      <c r="O22" s="124" t="s">
        <v>133</v>
      </c>
      <c r="P22" s="645" t="s">
        <v>134</v>
      </c>
      <c r="Q22" s="646"/>
      <c r="R22" s="647" t="s">
        <v>133</v>
      </c>
      <c r="S22" s="648"/>
      <c r="T22" s="647" t="s">
        <v>133</v>
      </c>
      <c r="U22" s="648"/>
      <c r="V22" s="667"/>
      <c r="W22" s="668"/>
      <c r="X22" s="669"/>
      <c r="Y22" s="87"/>
      <c r="Z22" s="88"/>
    </row>
    <row r="23" spans="2:26" s="89" customFormat="1" ht="20.25" customHeight="1">
      <c r="B23" s="662"/>
      <c r="C23" s="656"/>
      <c r="D23" s="659"/>
      <c r="E23" s="662"/>
      <c r="F23" s="662"/>
      <c r="G23" s="665"/>
      <c r="H23" s="653"/>
      <c r="I23" s="91" t="s">
        <v>135</v>
      </c>
      <c r="J23" s="123" t="s">
        <v>136</v>
      </c>
      <c r="K23" s="123" t="s">
        <v>108</v>
      </c>
      <c r="L23" s="90" t="s">
        <v>137</v>
      </c>
      <c r="M23" s="90" t="s">
        <v>138</v>
      </c>
      <c r="N23" s="123" t="s">
        <v>108</v>
      </c>
      <c r="O23" s="123" t="s">
        <v>108</v>
      </c>
      <c r="P23" s="90" t="s">
        <v>137</v>
      </c>
      <c r="Q23" s="90" t="s">
        <v>138</v>
      </c>
      <c r="R23" s="123" t="s">
        <v>108</v>
      </c>
      <c r="S23" s="123" t="s">
        <v>139</v>
      </c>
      <c r="T23" s="123" t="s">
        <v>108</v>
      </c>
      <c r="U23" s="123" t="s">
        <v>139</v>
      </c>
      <c r="V23" s="123" t="s">
        <v>108</v>
      </c>
      <c r="W23" s="90" t="s">
        <v>140</v>
      </c>
      <c r="X23" s="90" t="s">
        <v>141</v>
      </c>
      <c r="Y23" s="87"/>
      <c r="Z23" s="88"/>
    </row>
    <row r="24" spans="2:26" ht="20.25" customHeight="1">
      <c r="B24" s="92">
        <v>7</v>
      </c>
      <c r="C24" s="93">
        <v>43575</v>
      </c>
      <c r="D24" s="94">
        <v>5</v>
      </c>
      <c r="E24" s="95" t="s">
        <v>148</v>
      </c>
      <c r="F24" s="117" t="s">
        <v>163</v>
      </c>
      <c r="G24" s="92" t="s">
        <v>149</v>
      </c>
      <c r="H24" s="96">
        <f>I24+J24</f>
        <v>166280</v>
      </c>
      <c r="I24" s="96">
        <f>L24+P24</f>
        <v>9610</v>
      </c>
      <c r="J24" s="96">
        <f>K24+N24+O24+R24+T24+V24</f>
        <v>156670</v>
      </c>
      <c r="K24" s="96">
        <v>70000</v>
      </c>
      <c r="L24" s="96">
        <v>2610</v>
      </c>
      <c r="M24" s="96">
        <f>ROUNDUP(L24/1.08,0)</f>
        <v>2417</v>
      </c>
      <c r="N24" s="96">
        <v>4070</v>
      </c>
      <c r="O24" s="96">
        <v>14600</v>
      </c>
      <c r="P24" s="96">
        <v>7000</v>
      </c>
      <c r="Q24" s="96">
        <f>ROUNDUP(P24/1.08,0)</f>
        <v>6482</v>
      </c>
      <c r="R24" s="96">
        <v>18000</v>
      </c>
      <c r="S24" s="96" t="s">
        <v>170</v>
      </c>
      <c r="T24" s="96">
        <f>8000*5</f>
        <v>40000</v>
      </c>
      <c r="U24" s="96" t="s">
        <v>150</v>
      </c>
      <c r="V24" s="96">
        <f>SUM(W24:X24)</f>
        <v>10000</v>
      </c>
      <c r="W24" s="96">
        <v>5000</v>
      </c>
      <c r="X24" s="96">
        <v>5000</v>
      </c>
    </row>
    <row r="25" spans="2:26" ht="20.25" customHeight="1">
      <c r="B25" s="92">
        <v>8</v>
      </c>
      <c r="C25" s="93">
        <v>43575</v>
      </c>
      <c r="D25" s="94">
        <v>5</v>
      </c>
      <c r="E25" s="95" t="s">
        <v>151</v>
      </c>
      <c r="F25" s="117" t="s">
        <v>164</v>
      </c>
      <c r="G25" s="92" t="s">
        <v>149</v>
      </c>
      <c r="H25" s="96">
        <f t="shared" ref="H25:H34" si="7">I25+J25</f>
        <v>161280</v>
      </c>
      <c r="I25" s="96">
        <f t="shared" ref="I25:I34" si="8">L25+P25</f>
        <v>9610</v>
      </c>
      <c r="J25" s="96">
        <f t="shared" ref="J25:J34" si="9">K25+N25+O25+R25+T25+V25</f>
        <v>151670</v>
      </c>
      <c r="K25" s="96">
        <v>70000</v>
      </c>
      <c r="L25" s="96">
        <v>2610</v>
      </c>
      <c r="M25" s="96">
        <f t="shared" ref="M25:M34" si="10">ROUNDUP(L25/1.08,0)</f>
        <v>2417</v>
      </c>
      <c r="N25" s="96">
        <v>4070</v>
      </c>
      <c r="O25" s="96">
        <v>14600</v>
      </c>
      <c r="P25" s="96">
        <v>7000</v>
      </c>
      <c r="Q25" s="96">
        <f t="shared" ref="Q25:Q34" si="11">ROUNDUP(P25/1.08,0)</f>
        <v>6482</v>
      </c>
      <c r="R25" s="96">
        <v>18000</v>
      </c>
      <c r="S25" s="96" t="s">
        <v>170</v>
      </c>
      <c r="T25" s="96">
        <f>7000*5</f>
        <v>35000</v>
      </c>
      <c r="U25" s="96" t="s">
        <v>166</v>
      </c>
      <c r="V25" s="96">
        <f t="shared" ref="V25:V34" si="12">SUM(W25:X25)</f>
        <v>10000</v>
      </c>
      <c r="W25" s="96">
        <v>5000</v>
      </c>
      <c r="X25" s="96">
        <v>5000</v>
      </c>
    </row>
    <row r="26" spans="2:26" ht="20.25" customHeight="1">
      <c r="B26" s="92">
        <v>9</v>
      </c>
      <c r="C26" s="93">
        <v>43636</v>
      </c>
      <c r="D26" s="94">
        <v>5</v>
      </c>
      <c r="E26" s="95" t="s">
        <v>148</v>
      </c>
      <c r="F26" s="117" t="s">
        <v>163</v>
      </c>
      <c r="G26" s="92" t="s">
        <v>149</v>
      </c>
      <c r="H26" s="96">
        <f t="shared" si="7"/>
        <v>166280</v>
      </c>
      <c r="I26" s="96">
        <f t="shared" si="8"/>
        <v>9610</v>
      </c>
      <c r="J26" s="96">
        <f t="shared" si="9"/>
        <v>156670</v>
      </c>
      <c r="K26" s="96">
        <v>70000</v>
      </c>
      <c r="L26" s="96">
        <v>2610</v>
      </c>
      <c r="M26" s="96">
        <f t="shared" si="10"/>
        <v>2417</v>
      </c>
      <c r="N26" s="96">
        <v>4070</v>
      </c>
      <c r="O26" s="96">
        <v>14600</v>
      </c>
      <c r="P26" s="96">
        <v>7000</v>
      </c>
      <c r="Q26" s="96">
        <f t="shared" si="11"/>
        <v>6482</v>
      </c>
      <c r="R26" s="96">
        <v>18000</v>
      </c>
      <c r="S26" s="96" t="s">
        <v>170</v>
      </c>
      <c r="T26" s="96">
        <f>8000*5</f>
        <v>40000</v>
      </c>
      <c r="U26" s="96" t="s">
        <v>150</v>
      </c>
      <c r="V26" s="96">
        <f t="shared" si="12"/>
        <v>10000</v>
      </c>
      <c r="W26" s="96">
        <v>5000</v>
      </c>
      <c r="X26" s="96">
        <v>5000</v>
      </c>
    </row>
    <row r="27" spans="2:26" ht="20.25" customHeight="1">
      <c r="B27" s="92">
        <v>10</v>
      </c>
      <c r="C27" s="93">
        <v>43636</v>
      </c>
      <c r="D27" s="94">
        <v>5</v>
      </c>
      <c r="E27" s="95" t="s">
        <v>151</v>
      </c>
      <c r="F27" s="117" t="s">
        <v>164</v>
      </c>
      <c r="G27" s="92" t="s">
        <v>149</v>
      </c>
      <c r="H27" s="96">
        <f t="shared" si="7"/>
        <v>161280</v>
      </c>
      <c r="I27" s="96">
        <f t="shared" si="8"/>
        <v>9610</v>
      </c>
      <c r="J27" s="96">
        <f t="shared" si="9"/>
        <v>151670</v>
      </c>
      <c r="K27" s="96">
        <v>70000</v>
      </c>
      <c r="L27" s="96">
        <v>2610</v>
      </c>
      <c r="M27" s="96">
        <f t="shared" si="10"/>
        <v>2417</v>
      </c>
      <c r="N27" s="96">
        <v>4070</v>
      </c>
      <c r="O27" s="96">
        <v>14600</v>
      </c>
      <c r="P27" s="96">
        <v>7000</v>
      </c>
      <c r="Q27" s="96">
        <f t="shared" si="11"/>
        <v>6482</v>
      </c>
      <c r="R27" s="96">
        <v>18000</v>
      </c>
      <c r="S27" s="96" t="s">
        <v>170</v>
      </c>
      <c r="T27" s="96">
        <f>7000*5</f>
        <v>35000</v>
      </c>
      <c r="U27" s="96" t="s">
        <v>166</v>
      </c>
      <c r="V27" s="96">
        <f t="shared" si="12"/>
        <v>10000</v>
      </c>
      <c r="W27" s="96">
        <v>5000</v>
      </c>
      <c r="X27" s="96">
        <v>5000</v>
      </c>
    </row>
    <row r="28" spans="2:26" ht="20.25" customHeight="1">
      <c r="B28" s="92">
        <v>11</v>
      </c>
      <c r="C28" s="93">
        <v>43709</v>
      </c>
      <c r="D28" s="94">
        <v>10</v>
      </c>
      <c r="E28" s="95" t="s">
        <v>153</v>
      </c>
      <c r="F28" s="117" t="s">
        <v>165</v>
      </c>
      <c r="G28" s="92" t="s">
        <v>154</v>
      </c>
      <c r="H28" s="96">
        <f t="shared" si="7"/>
        <v>256280</v>
      </c>
      <c r="I28" s="96">
        <f t="shared" si="8"/>
        <v>9610</v>
      </c>
      <c r="J28" s="96">
        <f t="shared" si="9"/>
        <v>246670</v>
      </c>
      <c r="K28" s="96">
        <v>70000</v>
      </c>
      <c r="L28" s="96">
        <v>2610</v>
      </c>
      <c r="M28" s="96">
        <f t="shared" si="10"/>
        <v>2417</v>
      </c>
      <c r="N28" s="96">
        <v>4070</v>
      </c>
      <c r="O28" s="96">
        <v>14600</v>
      </c>
      <c r="P28" s="96">
        <v>7000</v>
      </c>
      <c r="Q28" s="96">
        <f t="shared" si="11"/>
        <v>6482</v>
      </c>
      <c r="R28" s="96">
        <f>6000*8</f>
        <v>48000</v>
      </c>
      <c r="S28" s="96" t="s">
        <v>155</v>
      </c>
      <c r="T28" s="96">
        <f>10000*10</f>
        <v>100000</v>
      </c>
      <c r="U28" s="96" t="s">
        <v>167</v>
      </c>
      <c r="V28" s="96">
        <f t="shared" si="12"/>
        <v>10000</v>
      </c>
      <c r="W28" s="96">
        <v>5000</v>
      </c>
      <c r="X28" s="96">
        <v>5000</v>
      </c>
    </row>
    <row r="29" spans="2:26" ht="20.25" customHeight="1">
      <c r="B29" s="92">
        <v>12</v>
      </c>
      <c r="C29" s="93">
        <v>43709</v>
      </c>
      <c r="D29" s="94">
        <v>10</v>
      </c>
      <c r="E29" s="95" t="s">
        <v>148</v>
      </c>
      <c r="F29" s="117" t="s">
        <v>163</v>
      </c>
      <c r="G29" s="92" t="s">
        <v>154</v>
      </c>
      <c r="H29" s="96">
        <f t="shared" si="7"/>
        <v>236280</v>
      </c>
      <c r="I29" s="96">
        <f t="shared" si="8"/>
        <v>9610</v>
      </c>
      <c r="J29" s="96">
        <f t="shared" si="9"/>
        <v>226670</v>
      </c>
      <c r="K29" s="96">
        <v>70000</v>
      </c>
      <c r="L29" s="96">
        <v>2610</v>
      </c>
      <c r="M29" s="96">
        <f t="shared" si="10"/>
        <v>2417</v>
      </c>
      <c r="N29" s="96">
        <v>4070</v>
      </c>
      <c r="O29" s="96">
        <v>14600</v>
      </c>
      <c r="P29" s="96">
        <v>7000</v>
      </c>
      <c r="Q29" s="96">
        <f t="shared" si="11"/>
        <v>6482</v>
      </c>
      <c r="R29" s="96">
        <f t="shared" ref="R29:R34" si="13">6000*8</f>
        <v>48000</v>
      </c>
      <c r="S29" s="96" t="s">
        <v>155</v>
      </c>
      <c r="T29" s="96">
        <f>8000*10</f>
        <v>80000</v>
      </c>
      <c r="U29" s="96" t="s">
        <v>156</v>
      </c>
      <c r="V29" s="96">
        <f t="shared" si="12"/>
        <v>10000</v>
      </c>
      <c r="W29" s="96">
        <v>5000</v>
      </c>
      <c r="X29" s="96">
        <v>5000</v>
      </c>
    </row>
    <row r="30" spans="2:26" ht="20.25" customHeight="1">
      <c r="B30" s="92">
        <v>13</v>
      </c>
      <c r="C30" s="93">
        <v>43709</v>
      </c>
      <c r="D30" s="94">
        <v>10</v>
      </c>
      <c r="E30" s="95" t="s">
        <v>151</v>
      </c>
      <c r="F30" s="117" t="s">
        <v>164</v>
      </c>
      <c r="G30" s="92" t="s">
        <v>154</v>
      </c>
      <c r="H30" s="96">
        <f t="shared" si="7"/>
        <v>226280</v>
      </c>
      <c r="I30" s="96">
        <f t="shared" si="8"/>
        <v>9610</v>
      </c>
      <c r="J30" s="96">
        <f t="shared" si="9"/>
        <v>216670</v>
      </c>
      <c r="K30" s="96">
        <v>70000</v>
      </c>
      <c r="L30" s="96">
        <v>2610</v>
      </c>
      <c r="M30" s="96">
        <f t="shared" si="10"/>
        <v>2417</v>
      </c>
      <c r="N30" s="96">
        <v>4070</v>
      </c>
      <c r="O30" s="96">
        <v>14600</v>
      </c>
      <c r="P30" s="96">
        <v>7000</v>
      </c>
      <c r="Q30" s="96">
        <f t="shared" si="11"/>
        <v>6482</v>
      </c>
      <c r="R30" s="96">
        <f t="shared" si="13"/>
        <v>48000</v>
      </c>
      <c r="S30" s="96" t="s">
        <v>155</v>
      </c>
      <c r="T30" s="96">
        <f>7000*10</f>
        <v>70000</v>
      </c>
      <c r="U30" s="96" t="s">
        <v>169</v>
      </c>
      <c r="V30" s="96">
        <f t="shared" si="12"/>
        <v>10000</v>
      </c>
      <c r="W30" s="96">
        <v>5000</v>
      </c>
      <c r="X30" s="96">
        <v>5000</v>
      </c>
    </row>
    <row r="31" spans="2:26" ht="20.25" customHeight="1">
      <c r="B31" s="92">
        <v>14</v>
      </c>
      <c r="C31" s="93">
        <v>43739</v>
      </c>
      <c r="D31" s="94">
        <v>10</v>
      </c>
      <c r="E31" s="95" t="s">
        <v>153</v>
      </c>
      <c r="F31" s="117" t="s">
        <v>165</v>
      </c>
      <c r="G31" s="92" t="s">
        <v>157</v>
      </c>
      <c r="H31" s="96">
        <f t="shared" si="7"/>
        <v>256280</v>
      </c>
      <c r="I31" s="96">
        <f t="shared" si="8"/>
        <v>9610</v>
      </c>
      <c r="J31" s="96">
        <f t="shared" si="9"/>
        <v>246670</v>
      </c>
      <c r="K31" s="96">
        <v>70000</v>
      </c>
      <c r="L31" s="96">
        <v>2610</v>
      </c>
      <c r="M31" s="96">
        <f t="shared" si="10"/>
        <v>2417</v>
      </c>
      <c r="N31" s="96">
        <v>4070</v>
      </c>
      <c r="O31" s="96">
        <v>14600</v>
      </c>
      <c r="P31" s="96">
        <v>7000</v>
      </c>
      <c r="Q31" s="96">
        <f t="shared" si="11"/>
        <v>6482</v>
      </c>
      <c r="R31" s="96">
        <f t="shared" si="13"/>
        <v>48000</v>
      </c>
      <c r="S31" s="96" t="s">
        <v>155</v>
      </c>
      <c r="T31" s="96">
        <f>10000*10</f>
        <v>100000</v>
      </c>
      <c r="U31" s="96" t="s">
        <v>167</v>
      </c>
      <c r="V31" s="96">
        <f t="shared" si="12"/>
        <v>10000</v>
      </c>
      <c r="W31" s="96">
        <v>5000</v>
      </c>
      <c r="X31" s="96">
        <v>5000</v>
      </c>
    </row>
    <row r="32" spans="2:26" ht="20.25" customHeight="1">
      <c r="B32" s="92">
        <v>15</v>
      </c>
      <c r="C32" s="93">
        <v>43739</v>
      </c>
      <c r="D32" s="94">
        <v>10</v>
      </c>
      <c r="E32" s="95" t="s">
        <v>148</v>
      </c>
      <c r="F32" s="117" t="s">
        <v>163</v>
      </c>
      <c r="G32" s="92" t="s">
        <v>157</v>
      </c>
      <c r="H32" s="96">
        <f t="shared" si="7"/>
        <v>236280</v>
      </c>
      <c r="I32" s="96">
        <f t="shared" si="8"/>
        <v>9610</v>
      </c>
      <c r="J32" s="96">
        <f t="shared" si="9"/>
        <v>226670</v>
      </c>
      <c r="K32" s="96">
        <v>70000</v>
      </c>
      <c r="L32" s="96">
        <v>2610</v>
      </c>
      <c r="M32" s="96">
        <f t="shared" si="10"/>
        <v>2417</v>
      </c>
      <c r="N32" s="96">
        <v>4070</v>
      </c>
      <c r="O32" s="96">
        <v>14600</v>
      </c>
      <c r="P32" s="96">
        <v>7000</v>
      </c>
      <c r="Q32" s="96">
        <f t="shared" si="11"/>
        <v>6482</v>
      </c>
      <c r="R32" s="96">
        <f t="shared" si="13"/>
        <v>48000</v>
      </c>
      <c r="S32" s="96" t="s">
        <v>155</v>
      </c>
      <c r="T32" s="96">
        <f>8000*10</f>
        <v>80000</v>
      </c>
      <c r="U32" s="96" t="s">
        <v>156</v>
      </c>
      <c r="V32" s="96">
        <f t="shared" si="12"/>
        <v>10000</v>
      </c>
      <c r="W32" s="96">
        <v>5000</v>
      </c>
      <c r="X32" s="96">
        <v>5000</v>
      </c>
    </row>
    <row r="33" spans="2:24" ht="20.25" customHeight="1">
      <c r="B33" s="92">
        <v>16</v>
      </c>
      <c r="C33" s="93">
        <v>43739</v>
      </c>
      <c r="D33" s="94">
        <v>10</v>
      </c>
      <c r="E33" s="95" t="s">
        <v>151</v>
      </c>
      <c r="F33" s="117" t="s">
        <v>164</v>
      </c>
      <c r="G33" s="92" t="s">
        <v>158</v>
      </c>
      <c r="H33" s="96">
        <f t="shared" si="7"/>
        <v>226280</v>
      </c>
      <c r="I33" s="96">
        <f t="shared" si="8"/>
        <v>9610</v>
      </c>
      <c r="J33" s="96">
        <f t="shared" si="9"/>
        <v>216670</v>
      </c>
      <c r="K33" s="96">
        <v>70000</v>
      </c>
      <c r="L33" s="96">
        <v>2610</v>
      </c>
      <c r="M33" s="96">
        <f t="shared" si="10"/>
        <v>2417</v>
      </c>
      <c r="N33" s="96">
        <v>4070</v>
      </c>
      <c r="O33" s="96">
        <v>14600</v>
      </c>
      <c r="P33" s="96">
        <v>7000</v>
      </c>
      <c r="Q33" s="96">
        <f t="shared" si="11"/>
        <v>6482</v>
      </c>
      <c r="R33" s="96">
        <f t="shared" si="13"/>
        <v>48000</v>
      </c>
      <c r="S33" s="96" t="s">
        <v>155</v>
      </c>
      <c r="T33" s="96">
        <f>7000*10</f>
        <v>70000</v>
      </c>
      <c r="U33" s="96" t="s">
        <v>168</v>
      </c>
      <c r="V33" s="96">
        <f t="shared" si="12"/>
        <v>10000</v>
      </c>
      <c r="W33" s="96">
        <v>5000</v>
      </c>
      <c r="X33" s="96">
        <v>5000</v>
      </c>
    </row>
    <row r="34" spans="2:24" ht="20.25" customHeight="1" thickBot="1">
      <c r="B34" s="100">
        <v>17</v>
      </c>
      <c r="C34" s="101">
        <v>43739</v>
      </c>
      <c r="D34" s="102">
        <v>10</v>
      </c>
      <c r="E34" s="103" t="s">
        <v>159</v>
      </c>
      <c r="F34" s="119">
        <v>5</v>
      </c>
      <c r="G34" s="100" t="s">
        <v>158</v>
      </c>
      <c r="H34" s="105">
        <f t="shared" si="7"/>
        <v>226280</v>
      </c>
      <c r="I34" s="104">
        <f t="shared" si="8"/>
        <v>9610</v>
      </c>
      <c r="J34" s="104">
        <f t="shared" si="9"/>
        <v>216670</v>
      </c>
      <c r="K34" s="105">
        <v>70000</v>
      </c>
      <c r="L34" s="104">
        <v>2610</v>
      </c>
      <c r="M34" s="104">
        <f t="shared" si="10"/>
        <v>2417</v>
      </c>
      <c r="N34" s="104">
        <v>4070</v>
      </c>
      <c r="O34" s="104">
        <v>14600</v>
      </c>
      <c r="P34" s="104">
        <v>7000</v>
      </c>
      <c r="Q34" s="104">
        <f t="shared" si="11"/>
        <v>6482</v>
      </c>
      <c r="R34" s="96">
        <f t="shared" si="13"/>
        <v>48000</v>
      </c>
      <c r="S34" s="104" t="s">
        <v>155</v>
      </c>
      <c r="T34" s="105">
        <f>7000*10</f>
        <v>70000</v>
      </c>
      <c r="U34" s="104" t="s">
        <v>168</v>
      </c>
      <c r="V34" s="105">
        <f t="shared" si="12"/>
        <v>10000</v>
      </c>
      <c r="W34" s="104">
        <v>5000</v>
      </c>
      <c r="X34" s="104">
        <v>5000</v>
      </c>
    </row>
    <row r="35" spans="2:24" ht="20.25" customHeight="1" thickTop="1">
      <c r="B35" s="649" t="s">
        <v>146</v>
      </c>
      <c r="C35" s="650"/>
      <c r="D35" s="650"/>
      <c r="E35" s="650"/>
      <c r="F35" s="650"/>
      <c r="G35" s="651"/>
      <c r="H35" s="107">
        <f>SUM(H24:H34)</f>
        <v>2319080</v>
      </c>
      <c r="I35" s="106"/>
      <c r="J35" s="106"/>
      <c r="K35" s="107"/>
      <c r="L35" s="106"/>
      <c r="M35" s="106"/>
      <c r="N35" s="106"/>
      <c r="O35" s="106"/>
      <c r="P35" s="106"/>
      <c r="Q35" s="106"/>
      <c r="R35" s="106"/>
      <c r="S35" s="106"/>
      <c r="T35" s="106"/>
      <c r="U35" s="106"/>
      <c r="V35" s="106"/>
      <c r="W35" s="106"/>
      <c r="X35" s="110"/>
    </row>
    <row r="36" spans="2:24" ht="20.25" customHeight="1">
      <c r="B36" s="99" t="s">
        <v>160</v>
      </c>
    </row>
    <row r="37" spans="2:24" ht="20.25" customHeight="1">
      <c r="C37" s="114"/>
    </row>
  </sheetData>
  <mergeCells count="54">
    <mergeCell ref="B4:B6"/>
    <mergeCell ref="V4:X5"/>
    <mergeCell ref="V13:X14"/>
    <mergeCell ref="V21:X22"/>
    <mergeCell ref="F4:F6"/>
    <mergeCell ref="F13:F15"/>
    <mergeCell ref="F21:F23"/>
    <mergeCell ref="C4:C6"/>
    <mergeCell ref="D4:D6"/>
    <mergeCell ref="E4:E6"/>
    <mergeCell ref="G4:G6"/>
    <mergeCell ref="H4:J4"/>
    <mergeCell ref="H5:H6"/>
    <mergeCell ref="P4:Q4"/>
    <mergeCell ref="R4:S4"/>
    <mergeCell ref="T4:U4"/>
    <mergeCell ref="L5:M5"/>
    <mergeCell ref="P5:Q5"/>
    <mergeCell ref="R5:S5"/>
    <mergeCell ref="T5:U5"/>
    <mergeCell ref="L4:M4"/>
    <mergeCell ref="L14:M14"/>
    <mergeCell ref="P14:Q14"/>
    <mergeCell ref="R14:S14"/>
    <mergeCell ref="T14:U14"/>
    <mergeCell ref="B10:G10"/>
    <mergeCell ref="C13:C15"/>
    <mergeCell ref="D13:D15"/>
    <mergeCell ref="E13:E15"/>
    <mergeCell ref="G13:G15"/>
    <mergeCell ref="H13:J13"/>
    <mergeCell ref="H14:H15"/>
    <mergeCell ref="B13:B15"/>
    <mergeCell ref="L13:M13"/>
    <mergeCell ref="P13:Q13"/>
    <mergeCell ref="R13:S13"/>
    <mergeCell ref="T13:U13"/>
    <mergeCell ref="B18:G18"/>
    <mergeCell ref="C21:C23"/>
    <mergeCell ref="D21:D23"/>
    <mergeCell ref="E21:E23"/>
    <mergeCell ref="G21:G23"/>
    <mergeCell ref="B21:B23"/>
    <mergeCell ref="L22:M22"/>
    <mergeCell ref="P22:Q22"/>
    <mergeCell ref="R22:S22"/>
    <mergeCell ref="T22:U22"/>
    <mergeCell ref="B35:G35"/>
    <mergeCell ref="H22:H23"/>
    <mergeCell ref="L21:M21"/>
    <mergeCell ref="P21:Q21"/>
    <mergeCell ref="R21:S21"/>
    <mergeCell ref="T21:U21"/>
    <mergeCell ref="H21:J21"/>
  </mergeCells>
  <phoneticPr fontId="3"/>
  <printOptions horizontalCentered="1"/>
  <pageMargins left="0.78740157480314965" right="0.78740157480314965" top="0.78740157480314965" bottom="0.78740157480314965" header="0.51181102362204722" footer="0.59055118110236227"/>
  <pageSetup paperSize="9" scale="48" orientation="landscape" r:id="rId1"/>
  <headerFooter scaleWithDoc="0"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73"/>
  <sheetViews>
    <sheetView showGridLines="0" view="pageBreakPreview" zoomScale="70" zoomScaleNormal="100" zoomScaleSheetLayoutView="70" workbookViewId="0">
      <selection activeCell="V19" sqref="V19"/>
    </sheetView>
  </sheetViews>
  <sheetFormatPr defaultColWidth="11" defaultRowHeight="14.25"/>
  <cols>
    <col min="1" max="1" width="1.375" style="179" customWidth="1"/>
    <col min="2" max="2" width="4.125" style="180" customWidth="1"/>
    <col min="3" max="3" width="20.5" style="181" customWidth="1"/>
    <col min="4" max="4" width="11.875" style="181" customWidth="1"/>
    <col min="5" max="5" width="16.25" style="181" customWidth="1"/>
    <col min="6" max="6" width="6.875" style="182" customWidth="1"/>
    <col min="7" max="7" width="13.75" style="182" customWidth="1"/>
    <col min="8" max="8" width="14.75" style="182" customWidth="1"/>
    <col min="9" max="9" width="6.875" style="182" customWidth="1"/>
    <col min="10" max="10" width="13.75" style="183" customWidth="1"/>
    <col min="11" max="11" width="15.625" style="181" customWidth="1"/>
    <col min="12" max="12" width="1.25" style="181" customWidth="1"/>
    <col min="13" max="16384" width="11" style="181"/>
  </cols>
  <sheetData>
    <row r="2" spans="1:12">
      <c r="K2" s="184"/>
    </row>
    <row r="3" spans="1:12" ht="21">
      <c r="C3" s="185" t="s">
        <v>240</v>
      </c>
      <c r="F3" s="186"/>
      <c r="G3" s="186"/>
      <c r="H3" s="186"/>
      <c r="I3" s="186"/>
      <c r="J3" s="187"/>
      <c r="K3" s="188"/>
      <c r="L3" s="189"/>
    </row>
    <row r="5" spans="1:12">
      <c r="C5" s="190" t="s">
        <v>241</v>
      </c>
      <c r="D5" s="675"/>
      <c r="E5" s="676"/>
    </row>
    <row r="6" spans="1:12">
      <c r="C6" s="190" t="s">
        <v>242</v>
      </c>
      <c r="D6" s="191"/>
      <c r="E6" s="192"/>
    </row>
    <row r="7" spans="1:12">
      <c r="C7" s="193" t="s">
        <v>243</v>
      </c>
      <c r="D7" s="194"/>
      <c r="E7" s="195"/>
    </row>
    <row r="8" spans="1:12">
      <c r="C8" s="193" t="s">
        <v>244</v>
      </c>
      <c r="D8" s="194"/>
      <c r="E8" s="195"/>
    </row>
    <row r="9" spans="1:12">
      <c r="C9" s="190" t="s">
        <v>245</v>
      </c>
      <c r="D9" s="194"/>
      <c r="E9" s="195"/>
    </row>
    <row r="10" spans="1:12">
      <c r="C10" s="193" t="s">
        <v>246</v>
      </c>
      <c r="D10" s="194"/>
      <c r="E10" s="195"/>
    </row>
    <row r="11" spans="1:12">
      <c r="C11" s="193" t="s">
        <v>247</v>
      </c>
      <c r="D11" s="194"/>
      <c r="E11" s="195"/>
    </row>
    <row r="12" spans="1:12">
      <c r="C12" s="193" t="s">
        <v>248</v>
      </c>
      <c r="D12" s="194"/>
      <c r="E12" s="195"/>
    </row>
    <row r="13" spans="1:12">
      <c r="C13" s="190" t="s">
        <v>249</v>
      </c>
      <c r="D13" s="196"/>
      <c r="E13" s="197"/>
      <c r="G13" s="198"/>
      <c r="H13" s="198"/>
    </row>
    <row r="14" spans="1:12">
      <c r="G14" s="199"/>
      <c r="H14" s="199"/>
    </row>
    <row r="15" spans="1:12" s="202" customFormat="1" ht="12.75" thickBot="1">
      <c r="A15" s="200"/>
      <c r="B15" s="201"/>
      <c r="J15" s="203"/>
      <c r="K15" s="204"/>
      <c r="L15" s="204"/>
    </row>
    <row r="16" spans="1:12" s="208" customFormat="1" ht="13.5" customHeight="1">
      <c r="A16" s="205"/>
      <c r="B16" s="677"/>
      <c r="C16" s="679" t="s">
        <v>250</v>
      </c>
      <c r="D16" s="681" t="s">
        <v>251</v>
      </c>
      <c r="E16" s="683" t="s">
        <v>252</v>
      </c>
      <c r="F16" s="684"/>
      <c r="G16" s="685"/>
      <c r="H16" s="670" t="s">
        <v>253</v>
      </c>
      <c r="I16" s="671"/>
      <c r="J16" s="672"/>
      <c r="K16" s="206" t="s">
        <v>254</v>
      </c>
      <c r="L16" s="207"/>
    </row>
    <row r="17" spans="1:12" s="208" customFormat="1" ht="13.5" customHeight="1">
      <c r="A17" s="205"/>
      <c r="B17" s="678"/>
      <c r="C17" s="680"/>
      <c r="D17" s="682"/>
      <c r="E17" s="209" t="s">
        <v>255</v>
      </c>
      <c r="F17" s="210" t="s">
        <v>256</v>
      </c>
      <c r="G17" s="211" t="s">
        <v>257</v>
      </c>
      <c r="H17" s="212" t="s">
        <v>255</v>
      </c>
      <c r="I17" s="210" t="s">
        <v>256</v>
      </c>
      <c r="J17" s="211" t="s">
        <v>258</v>
      </c>
      <c r="K17" s="213"/>
      <c r="L17" s="207"/>
    </row>
    <row r="18" spans="1:12" s="225" customFormat="1">
      <c r="A18" s="214"/>
      <c r="B18" s="686" t="s">
        <v>259</v>
      </c>
      <c r="C18" s="215"/>
      <c r="D18" s="216"/>
      <c r="E18" s="217"/>
      <c r="F18" s="218"/>
      <c r="G18" s="219">
        <f>E18*F18</f>
        <v>0</v>
      </c>
      <c r="H18" s="220"/>
      <c r="I18" s="221"/>
      <c r="J18" s="222">
        <f>H18*I18</f>
        <v>0</v>
      </c>
      <c r="K18" s="223"/>
      <c r="L18" s="224"/>
    </row>
    <row r="19" spans="1:12" s="225" customFormat="1">
      <c r="A19" s="214"/>
      <c r="B19" s="687"/>
      <c r="C19" s="226"/>
      <c r="D19" s="216"/>
      <c r="E19" s="217"/>
      <c r="F19" s="218"/>
      <c r="G19" s="219">
        <f t="shared" ref="G19:G25" si="0">E19*F19</f>
        <v>0</v>
      </c>
      <c r="H19" s="220"/>
      <c r="I19" s="221"/>
      <c r="J19" s="222">
        <f t="shared" ref="J19:J26" si="1">H19*I19</f>
        <v>0</v>
      </c>
      <c r="K19" s="223"/>
      <c r="L19" s="224"/>
    </row>
    <row r="20" spans="1:12" s="225" customFormat="1">
      <c r="A20" s="214"/>
      <c r="B20" s="687"/>
      <c r="C20" s="226"/>
      <c r="D20" s="227"/>
      <c r="E20" s="217"/>
      <c r="F20" s="218"/>
      <c r="G20" s="219">
        <f t="shared" si="0"/>
        <v>0</v>
      </c>
      <c r="H20" s="228"/>
      <c r="I20" s="221"/>
      <c r="J20" s="222">
        <f t="shared" si="1"/>
        <v>0</v>
      </c>
      <c r="K20" s="229"/>
      <c r="L20" s="224"/>
    </row>
    <row r="21" spans="1:12" s="225" customFormat="1">
      <c r="A21" s="214"/>
      <c r="B21" s="687"/>
      <c r="C21" s="226"/>
      <c r="D21" s="216"/>
      <c r="E21" s="217"/>
      <c r="F21" s="218"/>
      <c r="G21" s="219">
        <f t="shared" si="0"/>
        <v>0</v>
      </c>
      <c r="H21" s="228"/>
      <c r="I21" s="221"/>
      <c r="J21" s="222">
        <f t="shared" si="1"/>
        <v>0</v>
      </c>
      <c r="K21" s="229"/>
      <c r="L21" s="224"/>
    </row>
    <row r="22" spans="1:12" s="225" customFormat="1">
      <c r="A22" s="214"/>
      <c r="B22" s="687"/>
      <c r="C22" s="230"/>
      <c r="D22" s="216"/>
      <c r="E22" s="217"/>
      <c r="F22" s="218"/>
      <c r="G22" s="219">
        <f t="shared" si="0"/>
        <v>0</v>
      </c>
      <c r="H22" s="228"/>
      <c r="I22" s="221"/>
      <c r="J22" s="222">
        <f t="shared" si="1"/>
        <v>0</v>
      </c>
      <c r="K22" s="231"/>
      <c r="L22" s="224"/>
    </row>
    <row r="23" spans="1:12" s="225" customFormat="1">
      <c r="A23" s="214"/>
      <c r="B23" s="687"/>
      <c r="C23" s="230"/>
      <c r="D23" s="216"/>
      <c r="E23" s="217"/>
      <c r="F23" s="218"/>
      <c r="G23" s="219">
        <f t="shared" si="0"/>
        <v>0</v>
      </c>
      <c r="H23" s="228"/>
      <c r="I23" s="221"/>
      <c r="J23" s="222">
        <f t="shared" si="1"/>
        <v>0</v>
      </c>
      <c r="K23" s="231"/>
      <c r="L23" s="224"/>
    </row>
    <row r="24" spans="1:12" s="225" customFormat="1">
      <c r="A24" s="214"/>
      <c r="B24" s="687"/>
      <c r="C24" s="226"/>
      <c r="D24" s="216"/>
      <c r="E24" s="217"/>
      <c r="F24" s="218"/>
      <c r="G24" s="219">
        <f t="shared" si="0"/>
        <v>0</v>
      </c>
      <c r="H24" s="228"/>
      <c r="I24" s="221"/>
      <c r="J24" s="222">
        <f t="shared" si="1"/>
        <v>0</v>
      </c>
      <c r="K24" s="231"/>
      <c r="L24" s="224"/>
    </row>
    <row r="25" spans="1:12" s="225" customFormat="1">
      <c r="A25" s="214"/>
      <c r="B25" s="687"/>
      <c r="C25" s="226"/>
      <c r="D25" s="216"/>
      <c r="E25" s="217"/>
      <c r="F25" s="218"/>
      <c r="G25" s="219">
        <f t="shared" si="0"/>
        <v>0</v>
      </c>
      <c r="H25" s="228"/>
      <c r="I25" s="221"/>
      <c r="J25" s="222">
        <f t="shared" si="1"/>
        <v>0</v>
      </c>
      <c r="K25" s="231"/>
      <c r="L25" s="224"/>
    </row>
    <row r="26" spans="1:12" s="225" customFormat="1">
      <c r="A26" s="214"/>
      <c r="B26" s="687"/>
      <c r="C26" s="232"/>
      <c r="D26" s="233"/>
      <c r="E26" s="234"/>
      <c r="F26" s="235"/>
      <c r="G26" s="236"/>
      <c r="H26" s="237"/>
      <c r="I26" s="238"/>
      <c r="J26" s="222">
        <f t="shared" si="1"/>
        <v>0</v>
      </c>
      <c r="K26" s="239"/>
      <c r="L26" s="224"/>
    </row>
    <row r="27" spans="1:12" s="225" customFormat="1" ht="15">
      <c r="A27" s="214"/>
      <c r="B27" s="688"/>
      <c r="C27" s="240" t="s">
        <v>260</v>
      </c>
      <c r="D27" s="241"/>
      <c r="E27" s="242"/>
      <c r="F27" s="243"/>
      <c r="G27" s="244">
        <f>SUM(G18:G26)</f>
        <v>0</v>
      </c>
      <c r="H27" s="245"/>
      <c r="I27" s="246"/>
      <c r="J27" s="247">
        <f>SUM(J18:J26)</f>
        <v>0</v>
      </c>
      <c r="K27" s="248"/>
      <c r="L27" s="249"/>
    </row>
    <row r="28" spans="1:12" s="225" customFormat="1">
      <c r="A28" s="214"/>
      <c r="B28" s="689" t="s">
        <v>261</v>
      </c>
      <c r="C28" s="215"/>
      <c r="D28" s="250"/>
      <c r="E28" s="217"/>
      <c r="F28" s="218"/>
      <c r="G28" s="251">
        <f t="shared" ref="G28:G35" si="2">E28*F28</f>
        <v>0</v>
      </c>
      <c r="H28" s="220"/>
      <c r="I28" s="221"/>
      <c r="J28" s="222">
        <f>H28*I28</f>
        <v>0</v>
      </c>
      <c r="K28" s="223"/>
      <c r="L28" s="224"/>
    </row>
    <row r="29" spans="1:12" s="225" customFormat="1">
      <c r="A29" s="214"/>
      <c r="B29" s="687"/>
      <c r="C29" s="230"/>
      <c r="D29" s="216"/>
      <c r="E29" s="252"/>
      <c r="F29" s="218"/>
      <c r="G29" s="219">
        <f t="shared" si="2"/>
        <v>0</v>
      </c>
      <c r="H29" s="228"/>
      <c r="I29" s="221"/>
      <c r="J29" s="222">
        <f t="shared" ref="J29:J36" si="3">H29*I29</f>
        <v>0</v>
      </c>
      <c r="K29" s="231"/>
      <c r="L29" s="224"/>
    </row>
    <row r="30" spans="1:12" s="225" customFormat="1">
      <c r="A30" s="214"/>
      <c r="B30" s="687"/>
      <c r="C30" s="226"/>
      <c r="D30" s="216"/>
      <c r="E30" s="252"/>
      <c r="F30" s="218"/>
      <c r="G30" s="219">
        <f t="shared" si="2"/>
        <v>0</v>
      </c>
      <c r="H30" s="228"/>
      <c r="I30" s="221"/>
      <c r="J30" s="222">
        <f t="shared" si="3"/>
        <v>0</v>
      </c>
      <c r="K30" s="231"/>
      <c r="L30" s="224"/>
    </row>
    <row r="31" spans="1:12" s="225" customFormat="1">
      <c r="A31" s="214"/>
      <c r="B31" s="687"/>
      <c r="C31" s="226"/>
      <c r="D31" s="216"/>
      <c r="E31" s="217"/>
      <c r="F31" s="253"/>
      <c r="G31" s="219">
        <f t="shared" si="2"/>
        <v>0</v>
      </c>
      <c r="H31" s="228"/>
      <c r="I31" s="254"/>
      <c r="J31" s="222">
        <f t="shared" si="3"/>
        <v>0</v>
      </c>
      <c r="K31" s="231"/>
      <c r="L31" s="224"/>
    </row>
    <row r="32" spans="1:12" s="225" customFormat="1">
      <c r="A32" s="214"/>
      <c r="B32" s="687"/>
      <c r="C32" s="226"/>
      <c r="D32" s="216"/>
      <c r="E32" s="217"/>
      <c r="F32" s="253"/>
      <c r="G32" s="219">
        <f t="shared" si="2"/>
        <v>0</v>
      </c>
      <c r="H32" s="228"/>
      <c r="I32" s="254"/>
      <c r="J32" s="222">
        <f t="shared" si="3"/>
        <v>0</v>
      </c>
      <c r="K32" s="231"/>
      <c r="L32" s="224"/>
    </row>
    <row r="33" spans="1:12" s="225" customFormat="1">
      <c r="A33" s="214"/>
      <c r="B33" s="687"/>
      <c r="C33" s="226"/>
      <c r="D33" s="216"/>
      <c r="E33" s="252"/>
      <c r="F33" s="218"/>
      <c r="G33" s="219">
        <f t="shared" si="2"/>
        <v>0</v>
      </c>
      <c r="H33" s="228"/>
      <c r="I33" s="221"/>
      <c r="J33" s="222">
        <f t="shared" si="3"/>
        <v>0</v>
      </c>
      <c r="K33" s="231"/>
      <c r="L33" s="224"/>
    </row>
    <row r="34" spans="1:12" s="225" customFormat="1">
      <c r="A34" s="214"/>
      <c r="B34" s="687"/>
      <c r="C34" s="226"/>
      <c r="D34" s="216"/>
      <c r="E34" s="252"/>
      <c r="F34" s="218"/>
      <c r="G34" s="219">
        <f t="shared" si="2"/>
        <v>0</v>
      </c>
      <c r="H34" s="228"/>
      <c r="I34" s="221"/>
      <c r="J34" s="222">
        <f t="shared" si="3"/>
        <v>0</v>
      </c>
      <c r="K34" s="231"/>
      <c r="L34" s="224"/>
    </row>
    <row r="35" spans="1:12" s="225" customFormat="1">
      <c r="A35" s="214"/>
      <c r="B35" s="687"/>
      <c r="C35" s="226"/>
      <c r="D35" s="216"/>
      <c r="E35" s="252"/>
      <c r="F35" s="218"/>
      <c r="G35" s="219">
        <f t="shared" si="2"/>
        <v>0</v>
      </c>
      <c r="H35" s="228"/>
      <c r="I35" s="221"/>
      <c r="J35" s="222">
        <f t="shared" si="3"/>
        <v>0</v>
      </c>
      <c r="K35" s="231"/>
      <c r="L35" s="224"/>
    </row>
    <row r="36" spans="1:12" s="225" customFormat="1">
      <c r="A36" s="214"/>
      <c r="B36" s="687"/>
      <c r="C36" s="232"/>
      <c r="D36" s="233"/>
      <c r="E36" s="255"/>
      <c r="F36" s="235"/>
      <c r="G36" s="236"/>
      <c r="H36" s="237"/>
      <c r="I36" s="238"/>
      <c r="J36" s="222">
        <f t="shared" si="3"/>
        <v>0</v>
      </c>
      <c r="K36" s="239"/>
      <c r="L36" s="224"/>
    </row>
    <row r="37" spans="1:12" s="225" customFormat="1" ht="15" customHeight="1">
      <c r="A37" s="214"/>
      <c r="B37" s="688"/>
      <c r="C37" s="240" t="s">
        <v>260</v>
      </c>
      <c r="D37" s="241"/>
      <c r="E37" s="242"/>
      <c r="F37" s="243"/>
      <c r="G37" s="244">
        <f>SUM(G28:G36)</f>
        <v>0</v>
      </c>
      <c r="H37" s="245"/>
      <c r="I37" s="246"/>
      <c r="J37" s="247">
        <f>SUM(J28:J36)</f>
        <v>0</v>
      </c>
      <c r="K37" s="248"/>
      <c r="L37" s="224"/>
    </row>
    <row r="38" spans="1:12" s="225" customFormat="1">
      <c r="A38" s="214"/>
      <c r="B38" s="690" t="s">
        <v>262</v>
      </c>
      <c r="C38" s="256" t="s">
        <v>263</v>
      </c>
      <c r="D38" s="257"/>
      <c r="E38" s="217"/>
      <c r="F38" s="258"/>
      <c r="G38" s="251">
        <f t="shared" ref="G38:G44" si="4">E38*F38</f>
        <v>0</v>
      </c>
      <c r="H38" s="220"/>
      <c r="I38" s="259"/>
      <c r="J38" s="222">
        <f>H38*I38</f>
        <v>0</v>
      </c>
      <c r="K38" s="223"/>
      <c r="L38" s="224"/>
    </row>
    <row r="39" spans="1:12" s="225" customFormat="1">
      <c r="A39" s="214"/>
      <c r="B39" s="687"/>
      <c r="C39" s="260"/>
      <c r="D39" s="261"/>
      <c r="E39" s="252"/>
      <c r="F39" s="262"/>
      <c r="G39" s="219">
        <f t="shared" si="4"/>
        <v>0</v>
      </c>
      <c r="H39" s="228"/>
      <c r="I39" s="263"/>
      <c r="J39" s="222">
        <f t="shared" ref="J39:J44" si="5">H39*I39</f>
        <v>0</v>
      </c>
      <c r="K39" s="231"/>
      <c r="L39" s="224"/>
    </row>
    <row r="40" spans="1:12" s="225" customFormat="1">
      <c r="A40" s="214"/>
      <c r="B40" s="687"/>
      <c r="C40" s="260" t="s">
        <v>264</v>
      </c>
      <c r="D40" s="261"/>
      <c r="E40" s="252"/>
      <c r="F40" s="262"/>
      <c r="G40" s="219">
        <f t="shared" si="4"/>
        <v>0</v>
      </c>
      <c r="H40" s="228"/>
      <c r="I40" s="263"/>
      <c r="J40" s="222">
        <f t="shared" si="5"/>
        <v>0</v>
      </c>
      <c r="K40" s="231"/>
      <c r="L40" s="224"/>
    </row>
    <row r="41" spans="1:12" s="225" customFormat="1">
      <c r="A41" s="214"/>
      <c r="B41" s="687"/>
      <c r="C41" s="264"/>
      <c r="D41" s="261"/>
      <c r="E41" s="252"/>
      <c r="F41" s="262"/>
      <c r="G41" s="219">
        <f t="shared" si="4"/>
        <v>0</v>
      </c>
      <c r="H41" s="228"/>
      <c r="I41" s="263"/>
      <c r="J41" s="222">
        <f t="shared" si="5"/>
        <v>0</v>
      </c>
      <c r="K41" s="231"/>
      <c r="L41" s="224"/>
    </row>
    <row r="42" spans="1:12" s="225" customFormat="1">
      <c r="A42" s="214"/>
      <c r="B42" s="687"/>
      <c r="C42" s="264" t="s">
        <v>265</v>
      </c>
      <c r="D42" s="261"/>
      <c r="E42" s="252"/>
      <c r="F42" s="262"/>
      <c r="G42" s="219">
        <f t="shared" si="4"/>
        <v>0</v>
      </c>
      <c r="H42" s="228"/>
      <c r="I42" s="263"/>
      <c r="J42" s="222">
        <f>H42*I42</f>
        <v>0</v>
      </c>
      <c r="K42" s="231"/>
      <c r="L42" s="224"/>
    </row>
    <row r="43" spans="1:12" s="225" customFormat="1">
      <c r="A43" s="214"/>
      <c r="B43" s="687"/>
      <c r="C43" s="264"/>
      <c r="D43" s="261"/>
      <c r="E43" s="252"/>
      <c r="F43" s="262"/>
      <c r="G43" s="219">
        <f t="shared" si="4"/>
        <v>0</v>
      </c>
      <c r="H43" s="228"/>
      <c r="I43" s="263"/>
      <c r="J43" s="222">
        <f t="shared" si="5"/>
        <v>0</v>
      </c>
      <c r="K43" s="231"/>
      <c r="L43" s="224"/>
    </row>
    <row r="44" spans="1:12" s="225" customFormat="1">
      <c r="A44" s="214"/>
      <c r="B44" s="687"/>
      <c r="C44" s="232"/>
      <c r="D44" s="265"/>
      <c r="E44" s="255"/>
      <c r="F44" s="266"/>
      <c r="G44" s="219">
        <f t="shared" si="4"/>
        <v>0</v>
      </c>
      <c r="H44" s="237"/>
      <c r="I44" s="267"/>
      <c r="J44" s="222">
        <f t="shared" si="5"/>
        <v>0</v>
      </c>
      <c r="K44" s="268"/>
      <c r="L44" s="224"/>
    </row>
    <row r="45" spans="1:12" s="225" customFormat="1" ht="15">
      <c r="A45" s="214"/>
      <c r="B45" s="691"/>
      <c r="C45" s="240" t="s">
        <v>260</v>
      </c>
      <c r="D45" s="269"/>
      <c r="E45" s="270"/>
      <c r="F45" s="271"/>
      <c r="G45" s="244">
        <f>SUM(G38:G44)</f>
        <v>0</v>
      </c>
      <c r="H45" s="245"/>
      <c r="I45" s="272"/>
      <c r="J45" s="247">
        <f>SUM(J38:J44)</f>
        <v>0</v>
      </c>
      <c r="K45" s="248"/>
      <c r="L45" s="224"/>
    </row>
    <row r="46" spans="1:12" s="225" customFormat="1">
      <c r="A46" s="214"/>
      <c r="B46" s="692" t="s">
        <v>266</v>
      </c>
      <c r="C46" s="273"/>
      <c r="D46" s="274"/>
      <c r="E46" s="217"/>
      <c r="F46" s="218"/>
      <c r="G46" s="251"/>
      <c r="H46" s="220"/>
      <c r="I46" s="221"/>
      <c r="J46" s="222"/>
      <c r="K46" s="223"/>
      <c r="L46" s="224"/>
    </row>
    <row r="47" spans="1:12" s="225" customFormat="1">
      <c r="A47" s="214"/>
      <c r="B47" s="693"/>
      <c r="C47" s="230"/>
      <c r="D47" s="275"/>
      <c r="E47" s="252"/>
      <c r="F47" s="218"/>
      <c r="G47" s="219"/>
      <c r="H47" s="228"/>
      <c r="I47" s="221"/>
      <c r="J47" s="222"/>
      <c r="K47" s="231"/>
      <c r="L47" s="224"/>
    </row>
    <row r="48" spans="1:12" s="225" customFormat="1">
      <c r="A48" s="214"/>
      <c r="B48" s="693"/>
      <c r="C48" s="230"/>
      <c r="D48" s="275"/>
      <c r="E48" s="252"/>
      <c r="F48" s="218"/>
      <c r="G48" s="219"/>
      <c r="H48" s="228"/>
      <c r="I48" s="221"/>
      <c r="J48" s="222"/>
      <c r="K48" s="231"/>
      <c r="L48" s="224"/>
    </row>
    <row r="49" spans="1:12" s="225" customFormat="1">
      <c r="A49" s="214"/>
      <c r="B49" s="693"/>
      <c r="C49" s="230"/>
      <c r="D49" s="275"/>
      <c r="E49" s="252"/>
      <c r="F49" s="218"/>
      <c r="G49" s="219"/>
      <c r="H49" s="228"/>
      <c r="I49" s="221"/>
      <c r="J49" s="222"/>
      <c r="K49" s="231"/>
      <c r="L49" s="224"/>
    </row>
    <row r="50" spans="1:12" s="225" customFormat="1">
      <c r="A50" s="214"/>
      <c r="B50" s="693"/>
      <c r="C50" s="276"/>
      <c r="D50" s="277"/>
      <c r="E50" s="278"/>
      <c r="F50" s="279"/>
      <c r="G50" s="236"/>
      <c r="H50" s="237"/>
      <c r="I50" s="280"/>
      <c r="J50" s="222"/>
      <c r="K50" s="239"/>
      <c r="L50" s="224"/>
    </row>
    <row r="51" spans="1:12" s="225" customFormat="1" ht="15">
      <c r="A51" s="214"/>
      <c r="B51" s="694"/>
      <c r="C51" s="240" t="s">
        <v>260</v>
      </c>
      <c r="D51" s="281"/>
      <c r="E51" s="282"/>
      <c r="F51" s="283"/>
      <c r="G51" s="284">
        <f>SUM(G46:G49)</f>
        <v>0</v>
      </c>
      <c r="H51" s="285"/>
      <c r="I51" s="286"/>
      <c r="J51" s="287">
        <f>SUM(J46:J49)</f>
        <v>0</v>
      </c>
      <c r="K51" s="248"/>
      <c r="L51" s="224"/>
    </row>
    <row r="52" spans="1:12" s="225" customFormat="1">
      <c r="A52" s="214"/>
      <c r="B52" s="695" t="s">
        <v>267</v>
      </c>
      <c r="C52" s="288"/>
      <c r="D52" s="289"/>
      <c r="E52" s="290"/>
      <c r="F52" s="291"/>
      <c r="G52" s="292"/>
      <c r="H52" s="293"/>
      <c r="I52" s="294"/>
      <c r="J52" s="222"/>
      <c r="K52" s="295"/>
      <c r="L52" s="224"/>
    </row>
    <row r="53" spans="1:12" s="225" customFormat="1">
      <c r="A53" s="214"/>
      <c r="B53" s="687"/>
      <c r="C53" s="230"/>
      <c r="D53" s="275"/>
      <c r="E53" s="252"/>
      <c r="F53" s="253"/>
      <c r="G53" s="219"/>
      <c r="H53" s="228"/>
      <c r="I53" s="254"/>
      <c r="J53" s="222"/>
      <c r="K53" s="231"/>
      <c r="L53" s="224"/>
    </row>
    <row r="54" spans="1:12" s="225" customFormat="1">
      <c r="A54" s="214"/>
      <c r="B54" s="687"/>
      <c r="C54" s="230"/>
      <c r="D54" s="275"/>
      <c r="E54" s="252"/>
      <c r="F54" s="253"/>
      <c r="G54" s="219"/>
      <c r="H54" s="228"/>
      <c r="I54" s="254"/>
      <c r="J54" s="222"/>
      <c r="K54" s="231"/>
      <c r="L54" s="224"/>
    </row>
    <row r="55" spans="1:12" s="225" customFormat="1" ht="15" customHeight="1">
      <c r="A55" s="214"/>
      <c r="B55" s="687"/>
      <c r="C55" s="276"/>
      <c r="D55" s="277"/>
      <c r="E55" s="255"/>
      <c r="F55" s="296"/>
      <c r="G55" s="236"/>
      <c r="H55" s="237"/>
      <c r="I55" s="297"/>
      <c r="J55" s="222"/>
      <c r="K55" s="239"/>
      <c r="L55" s="224"/>
    </row>
    <row r="56" spans="1:12" s="225" customFormat="1" ht="15">
      <c r="A56" s="214"/>
      <c r="B56" s="691"/>
      <c r="C56" s="240" t="s">
        <v>260</v>
      </c>
      <c r="D56" s="241"/>
      <c r="E56" s="242"/>
      <c r="F56" s="243"/>
      <c r="G56" s="244">
        <f>SUM(G52:G54)</f>
        <v>0</v>
      </c>
      <c r="H56" s="245"/>
      <c r="I56" s="246"/>
      <c r="J56" s="247">
        <f>SUM(J52:J54)</f>
        <v>0</v>
      </c>
      <c r="K56" s="248"/>
    </row>
    <row r="57" spans="1:12" s="225" customFormat="1" ht="23.25" customHeight="1">
      <c r="A57" s="214"/>
      <c r="B57" s="673" t="s">
        <v>0</v>
      </c>
      <c r="C57" s="298" t="s">
        <v>268</v>
      </c>
      <c r="D57" s="299"/>
      <c r="E57" s="300"/>
      <c r="F57" s="301"/>
      <c r="G57" s="302">
        <f>G274+G374+G454+G514+G56</f>
        <v>0</v>
      </c>
      <c r="H57" s="303"/>
      <c r="I57" s="304"/>
      <c r="J57" s="305">
        <f>J274+J374+J454+J514+J56</f>
        <v>0</v>
      </c>
      <c r="K57" s="223"/>
      <c r="L57" s="224"/>
    </row>
    <row r="58" spans="1:12" s="225" customFormat="1" ht="23.25" customHeight="1" thickBot="1">
      <c r="A58" s="214"/>
      <c r="B58" s="674"/>
      <c r="C58" s="306" t="s">
        <v>269</v>
      </c>
      <c r="D58" s="307"/>
      <c r="E58" s="308"/>
      <c r="F58" s="309"/>
      <c r="G58" s="310"/>
      <c r="H58" s="311"/>
      <c r="I58" s="312"/>
      <c r="J58" s="313"/>
      <c r="K58" s="314"/>
      <c r="L58" s="224"/>
    </row>
    <row r="59" spans="1:12" s="316" customFormat="1" ht="18" customHeight="1">
      <c r="A59" s="315"/>
      <c r="C59" s="181"/>
      <c r="D59" s="181"/>
      <c r="E59" s="181"/>
      <c r="F59" s="181"/>
      <c r="G59" s="181"/>
      <c r="H59" s="181"/>
      <c r="I59" s="181"/>
      <c r="J59" s="183"/>
      <c r="K59" s="181"/>
      <c r="L59" s="181"/>
    </row>
    <row r="60" spans="1:12" ht="15.75" customHeight="1">
      <c r="B60" s="317" t="s">
        <v>270</v>
      </c>
      <c r="D60" s="318"/>
      <c r="F60" s="181"/>
      <c r="G60" s="181"/>
      <c r="H60" s="181"/>
      <c r="I60" s="181"/>
    </row>
    <row r="61" spans="1:12" ht="15.75" customHeight="1">
      <c r="C61" s="319"/>
      <c r="D61" s="318"/>
      <c r="F61" s="181"/>
      <c r="G61" s="181"/>
      <c r="H61" s="181"/>
      <c r="I61" s="181"/>
    </row>
    <row r="62" spans="1:12" ht="15.75" customHeight="1">
      <c r="C62" s="320"/>
      <c r="D62" s="321"/>
      <c r="E62" s="322"/>
      <c r="F62" s="696" t="s">
        <v>271</v>
      </c>
      <c r="G62" s="696"/>
      <c r="H62" s="697" t="s">
        <v>272</v>
      </c>
      <c r="I62" s="183"/>
    </row>
    <row r="63" spans="1:12" ht="15.75" customHeight="1">
      <c r="C63" s="320"/>
      <c r="D63" s="321"/>
      <c r="E63" s="322" t="s">
        <v>273</v>
      </c>
      <c r="F63" s="697" t="s">
        <v>274</v>
      </c>
      <c r="G63" s="697"/>
      <c r="H63" s="697"/>
      <c r="I63" s="183"/>
    </row>
    <row r="64" spans="1:12" ht="15.75" customHeight="1" thickBot="1">
      <c r="C64" s="323"/>
      <c r="D64" s="324"/>
      <c r="E64" s="325" t="s">
        <v>275</v>
      </c>
      <c r="F64" s="697"/>
      <c r="G64" s="697"/>
      <c r="H64" s="697"/>
      <c r="I64" s="183"/>
    </row>
    <row r="65" spans="1:12" ht="15.75" customHeight="1" thickTop="1">
      <c r="C65" s="326"/>
      <c r="D65" s="327" t="s">
        <v>276</v>
      </c>
      <c r="E65" s="699" t="s">
        <v>277</v>
      </c>
      <c r="F65" s="698"/>
      <c r="G65" s="697"/>
      <c r="H65" s="697"/>
      <c r="I65" s="183"/>
    </row>
    <row r="66" spans="1:12" ht="15.75" customHeight="1">
      <c r="C66" s="328"/>
      <c r="D66" s="321" t="s">
        <v>278</v>
      </c>
      <c r="E66" s="700"/>
      <c r="F66" s="698"/>
      <c r="G66" s="697"/>
      <c r="H66" s="697"/>
      <c r="I66" s="183"/>
    </row>
    <row r="67" spans="1:12" s="182" customFormat="1" ht="15.75" customHeight="1">
      <c r="A67" s="179"/>
      <c r="B67" s="180"/>
      <c r="C67" s="328"/>
      <c r="D67" s="321" t="s">
        <v>279</v>
      </c>
      <c r="E67" s="700"/>
      <c r="F67" s="698"/>
      <c r="G67" s="697"/>
      <c r="H67" s="697"/>
      <c r="K67" s="181"/>
      <c r="L67" s="181"/>
    </row>
    <row r="68" spans="1:12" s="182" customFormat="1" ht="15.75" customHeight="1">
      <c r="A68" s="179"/>
      <c r="B68" s="180"/>
      <c r="C68" s="329" t="s">
        <v>280</v>
      </c>
      <c r="D68" s="702" t="s">
        <v>281</v>
      </c>
      <c r="E68" s="700"/>
      <c r="F68" s="698"/>
      <c r="G68" s="697"/>
      <c r="H68" s="697"/>
      <c r="K68" s="181"/>
      <c r="L68" s="181"/>
    </row>
    <row r="69" spans="1:12" s="182" customFormat="1" ht="15.75" customHeight="1">
      <c r="A69" s="179"/>
      <c r="B69" s="180"/>
      <c r="C69" s="330" t="s">
        <v>282</v>
      </c>
      <c r="D69" s="702"/>
      <c r="E69" s="700"/>
      <c r="F69" s="698"/>
      <c r="G69" s="697"/>
      <c r="H69" s="697"/>
      <c r="K69" s="181"/>
      <c r="L69" s="181"/>
    </row>
    <row r="70" spans="1:12" s="182" customFormat="1" ht="15.75" customHeight="1" thickBot="1">
      <c r="A70" s="179"/>
      <c r="B70" s="180"/>
      <c r="C70" s="331" t="s">
        <v>283</v>
      </c>
      <c r="D70" s="703"/>
      <c r="E70" s="701"/>
      <c r="F70" s="698"/>
      <c r="G70" s="697"/>
      <c r="H70" s="697"/>
      <c r="K70" s="181"/>
      <c r="L70" s="181"/>
    </row>
    <row r="71" spans="1:12" s="182" customFormat="1" ht="15.75" customHeight="1" thickTop="1" thickBot="1">
      <c r="A71" s="179"/>
      <c r="B71" s="180"/>
      <c r="C71" s="319"/>
      <c r="D71" s="318"/>
      <c r="E71" s="181"/>
      <c r="F71" s="181"/>
      <c r="G71" s="181"/>
      <c r="H71" s="181"/>
      <c r="I71" s="181"/>
      <c r="J71" s="183"/>
      <c r="K71" s="181"/>
      <c r="L71" s="181"/>
    </row>
    <row r="72" spans="1:12" s="182" customFormat="1" ht="15.75" customHeight="1" thickTop="1" thickBot="1">
      <c r="A72" s="179"/>
      <c r="B72" s="180"/>
      <c r="C72" s="332"/>
      <c r="D72" s="318" t="s">
        <v>284</v>
      </c>
      <c r="E72" s="181"/>
      <c r="F72" s="181"/>
      <c r="G72" s="181"/>
      <c r="H72" s="181"/>
      <c r="I72" s="181"/>
      <c r="J72" s="183"/>
      <c r="K72" s="181"/>
      <c r="L72" s="181"/>
    </row>
    <row r="73" spans="1:12" ht="15" thickTop="1"/>
  </sheetData>
  <mergeCells count="17">
    <mergeCell ref="F62:G62"/>
    <mergeCell ref="H62:H70"/>
    <mergeCell ref="F63:G70"/>
    <mergeCell ref="E65:E70"/>
    <mergeCell ref="D68:D70"/>
    <mergeCell ref="H16:J16"/>
    <mergeCell ref="B57:B58"/>
    <mergeCell ref="D5:E5"/>
    <mergeCell ref="B16:B17"/>
    <mergeCell ref="C16:C17"/>
    <mergeCell ref="D16:D17"/>
    <mergeCell ref="E16:G16"/>
    <mergeCell ref="B18:B27"/>
    <mergeCell ref="B28:B37"/>
    <mergeCell ref="B38:B45"/>
    <mergeCell ref="B46:B51"/>
    <mergeCell ref="B52:B56"/>
  </mergeCells>
  <phoneticPr fontId="3"/>
  <printOptions horizontalCentered="1"/>
  <pageMargins left="0.59055118110236227" right="0.39370078740157483" top="0.19685039370078741" bottom="0.19685039370078741" header="0.19685039370078741" footer="0.19685039370078741"/>
  <pageSetup paperSize="9" scale="74" orientation="portrait" cellComments="asDisplayed" r:id="rId1"/>
  <headerFooter alignWithMargins="0"/>
  <rowBreaks count="1" manualBreakCount="1">
    <brk id="51" max="16383" man="1"/>
  </rowBreaks>
  <drawing r:id="rId2"/>
  <legacyDrawing r:id="rId3"/>
  <oleObjects>
    <mc:AlternateContent xmlns:mc="http://schemas.openxmlformats.org/markup-compatibility/2006">
      <mc:Choice Requires="x14">
        <oleObject progId="Visio.Drawing.6" shapeId="8193" r:id="rId4">
          <objectPr defaultSize="0" r:id="rId5">
            <anchor moveWithCells="1">
              <from>
                <xdr:col>6</xdr:col>
                <xdr:colOff>85725</xdr:colOff>
                <xdr:row>6</xdr:row>
                <xdr:rowOff>104775</xdr:rowOff>
              </from>
              <to>
                <xdr:col>9</xdr:col>
                <xdr:colOff>504825</xdr:colOff>
                <xdr:row>12</xdr:row>
                <xdr:rowOff>0</xdr:rowOff>
              </to>
            </anchor>
          </objectPr>
        </oleObject>
      </mc:Choice>
      <mc:Fallback>
        <oleObject progId="Visio.Drawing.6" shapeId="819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4" ma:contentTypeDescription="新しいドキュメントを作成します。" ma:contentTypeScope="" ma:versionID="e1eb1684a199943ba4c5445592ed0e86">
  <xsd:schema xmlns:xsd="http://www.w3.org/2001/XMLSchema" xmlns:xs="http://www.w3.org/2001/XMLSchema" xmlns:p="http://schemas.microsoft.com/office/2006/metadata/properties" xmlns:ns2="0de5941f-0658-486a-bd95-c592dd158584" targetNamespace="http://schemas.microsoft.com/office/2006/metadata/properties" ma:root="true" ma:fieldsID="e6e032b435edbd36e5b8e36eea2ee08f" ns2:_="">
    <xsd:import namespace="0de5941f-0658-486a-bd95-c592dd158584"/>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FBCD65-A83F-4987-AC8E-E17AA8F8C2BA}">
  <ds:schemaRefs>
    <ds:schemaRef ds:uri="http://purl.org/dc/dcmitype/"/>
    <ds:schemaRef ds:uri="http://schemas.microsoft.com/office/2006/metadata/properties"/>
    <ds:schemaRef ds:uri="http://schemas.microsoft.com/office/infopath/2007/PartnerControls"/>
    <ds:schemaRef ds:uri="http://schemas.microsoft.com/office/2006/documentManagement/types"/>
    <ds:schemaRef ds:uri="0de5941f-0658-486a-bd95-c592dd158584"/>
    <ds:schemaRef ds:uri="http://purl.org/dc/terms/"/>
    <ds:schemaRef ds:uri="http://www.w3.org/XML/1998/namespace"/>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BF0E609B-F1D1-4E45-9B2F-C6246A3E2BCB}">
  <ds:schemaRefs>
    <ds:schemaRef ds:uri="http://schemas.microsoft.com/sharepoint/v3/contenttype/forms"/>
  </ds:schemaRefs>
</ds:datastoreItem>
</file>

<file path=customXml/itemProps3.xml><?xml version="1.0" encoding="utf-8"?>
<ds:datastoreItem xmlns:ds="http://schemas.openxmlformats.org/officeDocument/2006/customXml" ds:itemID="{90938643-270A-45C8-BCED-8B7B97CE4F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e5941f-0658-486a-bd95-c592dd1585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【様式5】経費内訳(記入例)</vt:lpstr>
      <vt:lpstr>【様式5】経費内訳</vt:lpstr>
      <vt:lpstr>積算表①労務費</vt:lpstr>
      <vt:lpstr>労務費単価算出表</vt:lpstr>
      <vt:lpstr>積算表②(旅費)【例1】</vt:lpstr>
      <vt:lpstr>積算表②(旅費)【例2】</vt:lpstr>
      <vt:lpstr>(サンプル)原価管理表</vt:lpstr>
      <vt:lpstr>'(サンプル)原価管理表'!Print_Area</vt:lpstr>
      <vt:lpstr>積算表①労務費!Print_Area</vt:lpstr>
      <vt:lpstr>'積算表②(旅費)【例1】'!Print_Area</vt:lpstr>
      <vt:lpstr>労務費単価算出表!Print_Area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dc:creator>
  <cp:lastModifiedBy>Inada</cp:lastModifiedBy>
  <cp:lastPrinted>2017-04-06T04:30:39Z</cp:lastPrinted>
  <dcterms:created xsi:type="dcterms:W3CDTF">2006-10-24T02:46:19Z</dcterms:created>
  <dcterms:modified xsi:type="dcterms:W3CDTF">2017-04-07T08:40:44Z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