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4415" windowHeight="11640" tabRatio="808"/>
  </bookViews>
  <sheets>
    <sheet name="1-1_FEMS_default_MoniP&amp;exante" sheetId="30" r:id="rId1"/>
    <sheet name="calc_meth_1" sheetId="32" r:id="rId2"/>
    <sheet name="calc_meth_2" sheetId="33" r:id="rId3"/>
    <sheet name="calc_meth_3" sheetId="34" r:id="rId4"/>
    <sheet name="Sheet1" sheetId="35" r:id="rId5"/>
  </sheets>
  <externalReferences>
    <externalReference r:id="rId6"/>
  </externalReferences>
  <definedNames>
    <definedName name="a">#REF!</definedName>
    <definedName name="aa">#REF!</definedName>
    <definedName name="b">#REF!</definedName>
    <definedName name="v">#REF!</definedName>
    <definedName name="w">'[1]1-1_Exist_default_input'!#REF!</definedName>
    <definedName name="x">#REF!</definedName>
    <definedName name="z">#REF!</definedName>
    <definedName name="化石燃料種別1">#REF!</definedName>
    <definedName name="化石燃料種別2">#REF!</definedName>
    <definedName name="化石燃料種別3">#REF!</definedName>
    <definedName name="係数種別1">#REF!</definedName>
    <definedName name="係数種別2">#REF!</definedName>
    <definedName name="係数種別3">#REF!</definedName>
    <definedName name="種別">'[1]1-2_Exist_default_result'!$C$22:$C$23</definedName>
    <definedName name="種類">'[1]1-1_Exist_default_input'!#REF!</definedName>
    <definedName name="植物種別1">#REF!</definedName>
    <definedName name="植物種別3">#REF!</definedName>
  </definedNames>
  <calcPr calcId="145621"/>
</workbook>
</file>

<file path=xl/calcChain.xml><?xml version="1.0" encoding="utf-8"?>
<calcChain xmlns="http://schemas.openxmlformats.org/spreadsheetml/2006/main">
  <c r="P8" i="32" l="1"/>
  <c r="G8" i="32"/>
  <c r="O25" i="32"/>
  <c r="F100" i="32"/>
  <c r="F25" i="32"/>
  <c r="G83" i="32"/>
  <c r="H83" i="32"/>
  <c r="F83" i="32"/>
  <c r="E83" i="32"/>
  <c r="D83" i="32"/>
  <c r="C83" i="32"/>
  <c r="B83" i="32"/>
  <c r="P102" i="34" l="1"/>
  <c r="P101" i="34"/>
  <c r="P100" i="34"/>
  <c r="P99" i="34"/>
  <c r="P98" i="34"/>
  <c r="P97" i="34"/>
  <c r="P96" i="34"/>
  <c r="P95" i="34"/>
  <c r="P94" i="34"/>
  <c r="P93" i="34"/>
  <c r="N187" i="34"/>
  <c r="N186" i="34"/>
  <c r="N185" i="34"/>
  <c r="N184" i="34"/>
  <c r="N183" i="34"/>
  <c r="N182" i="34"/>
  <c r="N181" i="34"/>
  <c r="N180" i="34"/>
  <c r="N179" i="34"/>
  <c r="N178" i="34"/>
  <c r="N200" i="34"/>
  <c r="N199" i="34"/>
  <c r="N198" i="34"/>
  <c r="N197" i="34"/>
  <c r="N196" i="34"/>
  <c r="N195" i="34"/>
  <c r="N194" i="34"/>
  <c r="N193" i="34"/>
  <c r="N192" i="34"/>
  <c r="N191" i="34"/>
  <c r="O174" i="34"/>
  <c r="O173" i="34"/>
  <c r="G172" i="34"/>
  <c r="F172" i="34"/>
  <c r="G171" i="34"/>
  <c r="F171" i="34"/>
  <c r="G170" i="34"/>
  <c r="F170" i="34"/>
  <c r="F168" i="34" s="1"/>
  <c r="P169" i="34"/>
  <c r="O169" i="34"/>
  <c r="N168" i="34"/>
  <c r="G168" i="34"/>
  <c r="O167" i="34"/>
  <c r="O166" i="34"/>
  <c r="G165" i="34"/>
  <c r="F165" i="34"/>
  <c r="G164" i="34"/>
  <c r="F164" i="34"/>
  <c r="G163" i="34"/>
  <c r="F163" i="34"/>
  <c r="P162" i="34"/>
  <c r="O162" i="34"/>
  <c r="P161" i="34"/>
  <c r="N161" i="34"/>
  <c r="G161" i="34"/>
  <c r="O160" i="34"/>
  <c r="O159" i="34"/>
  <c r="G158" i="34"/>
  <c r="F158" i="34"/>
  <c r="G157" i="34"/>
  <c r="F157" i="34"/>
  <c r="G156" i="34"/>
  <c r="F156" i="34"/>
  <c r="F154" i="34" s="1"/>
  <c r="P155" i="34"/>
  <c r="O155" i="34"/>
  <c r="N154" i="34"/>
  <c r="G154" i="34"/>
  <c r="O153" i="34"/>
  <c r="O152" i="34"/>
  <c r="G151" i="34"/>
  <c r="F151" i="34"/>
  <c r="G150" i="34"/>
  <c r="F150" i="34"/>
  <c r="G149" i="34"/>
  <c r="F149" i="34"/>
  <c r="P148" i="34"/>
  <c r="O148" i="34"/>
  <c r="P147" i="34"/>
  <c r="N147" i="34"/>
  <c r="G147" i="34"/>
  <c r="O146" i="34"/>
  <c r="O145" i="34"/>
  <c r="G144" i="34"/>
  <c r="F144" i="34"/>
  <c r="G143" i="34"/>
  <c r="F143" i="34"/>
  <c r="G142" i="34"/>
  <c r="F142" i="34"/>
  <c r="P141" i="34"/>
  <c r="O141" i="34"/>
  <c r="N140" i="34"/>
  <c r="G140" i="34"/>
  <c r="O139" i="34"/>
  <c r="O138" i="34"/>
  <c r="G137" i="34"/>
  <c r="F137" i="34"/>
  <c r="G136" i="34"/>
  <c r="F136" i="34"/>
  <c r="F133" i="34" s="1"/>
  <c r="G135" i="34"/>
  <c r="F135" i="34"/>
  <c r="P134" i="34"/>
  <c r="O134" i="34"/>
  <c r="P133" i="34"/>
  <c r="N133" i="34"/>
  <c r="G133" i="34"/>
  <c r="O132" i="34"/>
  <c r="O131" i="34"/>
  <c r="G130" i="34"/>
  <c r="F130" i="34"/>
  <c r="G129" i="34"/>
  <c r="F129" i="34"/>
  <c r="G128" i="34"/>
  <c r="F128" i="34"/>
  <c r="P127" i="34"/>
  <c r="O127" i="34"/>
  <c r="N126" i="34"/>
  <c r="G126" i="34"/>
  <c r="O125" i="34"/>
  <c r="O124" i="34"/>
  <c r="G123" i="34"/>
  <c r="F123" i="34"/>
  <c r="G122" i="34"/>
  <c r="F122" i="34"/>
  <c r="P121" i="34"/>
  <c r="G121" i="34"/>
  <c r="F121" i="34"/>
  <c r="P120" i="34"/>
  <c r="O120" i="34"/>
  <c r="P119" i="34"/>
  <c r="N119" i="34"/>
  <c r="G119" i="34"/>
  <c r="F119" i="34"/>
  <c r="O118" i="34"/>
  <c r="O117" i="34"/>
  <c r="G116" i="34"/>
  <c r="F116" i="34"/>
  <c r="G115" i="34"/>
  <c r="F115" i="34"/>
  <c r="G114" i="34"/>
  <c r="F114" i="34"/>
  <c r="F112" i="34" s="1"/>
  <c r="P113" i="34"/>
  <c r="O113" i="34"/>
  <c r="N112" i="34"/>
  <c r="G112" i="34"/>
  <c r="O111" i="34"/>
  <c r="O110" i="34"/>
  <c r="P109" i="34"/>
  <c r="G109" i="34"/>
  <c r="F109" i="34"/>
  <c r="P108" i="34"/>
  <c r="G108" i="34"/>
  <c r="F108" i="34"/>
  <c r="P107" i="34"/>
  <c r="G107" i="34"/>
  <c r="F107" i="34"/>
  <c r="P106" i="34"/>
  <c r="O106" i="34"/>
  <c r="P105" i="34"/>
  <c r="N105" i="34"/>
  <c r="G105" i="34"/>
  <c r="F105" i="34"/>
  <c r="Q102" i="34"/>
  <c r="O102" i="34"/>
  <c r="N102" i="34"/>
  <c r="M102" i="34"/>
  <c r="L102" i="34"/>
  <c r="K102" i="34"/>
  <c r="Q101" i="34"/>
  <c r="O101" i="34"/>
  <c r="N101" i="34"/>
  <c r="M101" i="34"/>
  <c r="L101" i="34"/>
  <c r="K101" i="34"/>
  <c r="Q100" i="34"/>
  <c r="O100" i="34"/>
  <c r="N100" i="34"/>
  <c r="M100" i="34"/>
  <c r="L100" i="34"/>
  <c r="K100" i="34"/>
  <c r="Q99" i="34"/>
  <c r="O99" i="34"/>
  <c r="N99" i="34"/>
  <c r="M99" i="34"/>
  <c r="L99" i="34"/>
  <c r="K99" i="34"/>
  <c r="Q98" i="34"/>
  <c r="O98" i="34"/>
  <c r="N98" i="34"/>
  <c r="M98" i="34"/>
  <c r="L98" i="34"/>
  <c r="K98" i="34"/>
  <c r="Q97" i="34"/>
  <c r="O97" i="34"/>
  <c r="N97" i="34"/>
  <c r="M97" i="34"/>
  <c r="L97" i="34"/>
  <c r="K97" i="34"/>
  <c r="Q96" i="34"/>
  <c r="O96" i="34"/>
  <c r="N96" i="34"/>
  <c r="M96" i="34"/>
  <c r="L96" i="34"/>
  <c r="K96" i="34"/>
  <c r="Q95" i="34"/>
  <c r="O95" i="34"/>
  <c r="N95" i="34"/>
  <c r="M95" i="34"/>
  <c r="L95" i="34"/>
  <c r="K95" i="34"/>
  <c r="Q94" i="34"/>
  <c r="O94" i="34"/>
  <c r="N94" i="34"/>
  <c r="M94" i="34"/>
  <c r="L94" i="34"/>
  <c r="K94" i="34"/>
  <c r="Q93" i="34"/>
  <c r="O93" i="34"/>
  <c r="N93" i="34"/>
  <c r="M93" i="34"/>
  <c r="L93" i="34"/>
  <c r="K93" i="34"/>
  <c r="P87" i="34"/>
  <c r="P172" i="34" s="1"/>
  <c r="O87" i="34"/>
  <c r="O172" i="34" s="1"/>
  <c r="G87" i="34"/>
  <c r="F87" i="34"/>
  <c r="P86" i="34"/>
  <c r="P171" i="34" s="1"/>
  <c r="O86" i="34"/>
  <c r="O171" i="34" s="1"/>
  <c r="G86" i="34"/>
  <c r="F86" i="34"/>
  <c r="P85" i="34"/>
  <c r="P170" i="34" s="1"/>
  <c r="O85" i="34"/>
  <c r="G85" i="34"/>
  <c r="F85" i="34"/>
  <c r="P83" i="34"/>
  <c r="P168" i="34" s="1"/>
  <c r="O83" i="34"/>
  <c r="G83" i="34"/>
  <c r="F83" i="34"/>
  <c r="P80" i="34"/>
  <c r="P165" i="34" s="1"/>
  <c r="O80" i="34"/>
  <c r="O165" i="34" s="1"/>
  <c r="G80" i="34"/>
  <c r="F80" i="34"/>
  <c r="P79" i="34"/>
  <c r="P164" i="34" s="1"/>
  <c r="O79" i="34"/>
  <c r="O164" i="34" s="1"/>
  <c r="G79" i="34"/>
  <c r="F79" i="34"/>
  <c r="P78" i="34"/>
  <c r="P163" i="34" s="1"/>
  <c r="O78" i="34"/>
  <c r="G78" i="34"/>
  <c r="F78" i="34"/>
  <c r="P76" i="34"/>
  <c r="O76" i="34"/>
  <c r="G76" i="34"/>
  <c r="F76" i="34"/>
  <c r="P73" i="34"/>
  <c r="P158" i="34" s="1"/>
  <c r="O73" i="34"/>
  <c r="O158" i="34" s="1"/>
  <c r="G73" i="34"/>
  <c r="F73" i="34"/>
  <c r="P72" i="34"/>
  <c r="P157" i="34" s="1"/>
  <c r="O72" i="34"/>
  <c r="O157" i="34" s="1"/>
  <c r="G72" i="34"/>
  <c r="F72" i="34"/>
  <c r="P71" i="34"/>
  <c r="P156" i="34" s="1"/>
  <c r="O71" i="34"/>
  <c r="O69" i="34" s="1"/>
  <c r="G71" i="34"/>
  <c r="F71" i="34"/>
  <c r="F69" i="34" s="1"/>
  <c r="P69" i="34"/>
  <c r="P154" i="34" s="1"/>
  <c r="G69" i="34"/>
  <c r="P66" i="34"/>
  <c r="P151" i="34" s="1"/>
  <c r="O66" i="34"/>
  <c r="O151" i="34" s="1"/>
  <c r="G66" i="34"/>
  <c r="F66" i="34"/>
  <c r="P65" i="34"/>
  <c r="P150" i="34" s="1"/>
  <c r="O65" i="34"/>
  <c r="O150" i="34" s="1"/>
  <c r="G65" i="34"/>
  <c r="F65" i="34"/>
  <c r="P64" i="34"/>
  <c r="P149" i="34" s="1"/>
  <c r="O64" i="34"/>
  <c r="G64" i="34"/>
  <c r="F64" i="34"/>
  <c r="F62" i="34" s="1"/>
  <c r="P62" i="34"/>
  <c r="O62" i="34"/>
  <c r="G62" i="34"/>
  <c r="P59" i="34"/>
  <c r="P144" i="34" s="1"/>
  <c r="O59" i="34"/>
  <c r="O144" i="34" s="1"/>
  <c r="G59" i="34"/>
  <c r="F59" i="34"/>
  <c r="P58" i="34"/>
  <c r="P143" i="34" s="1"/>
  <c r="O58" i="34"/>
  <c r="O143" i="34" s="1"/>
  <c r="G58" i="34"/>
  <c r="F58" i="34"/>
  <c r="P57" i="34"/>
  <c r="P142" i="34" s="1"/>
  <c r="O57" i="34"/>
  <c r="G57" i="34"/>
  <c r="F57" i="34"/>
  <c r="F55" i="34" s="1"/>
  <c r="P55" i="34"/>
  <c r="P140" i="34" s="1"/>
  <c r="O55" i="34"/>
  <c r="G55" i="34"/>
  <c r="P52" i="34"/>
  <c r="P137" i="34" s="1"/>
  <c r="O52" i="34"/>
  <c r="O137" i="34" s="1"/>
  <c r="G52" i="34"/>
  <c r="F52" i="34"/>
  <c r="P51" i="34"/>
  <c r="P136" i="34" s="1"/>
  <c r="O51" i="34"/>
  <c r="O136" i="34" s="1"/>
  <c r="G51" i="34"/>
  <c r="F51" i="34"/>
  <c r="P50" i="34"/>
  <c r="P135" i="34" s="1"/>
  <c r="O50" i="34"/>
  <c r="O48" i="34" s="1"/>
  <c r="G50" i="34"/>
  <c r="F50" i="34"/>
  <c r="F48" i="34" s="1"/>
  <c r="P48" i="34"/>
  <c r="G48" i="34"/>
  <c r="P45" i="34"/>
  <c r="P130" i="34" s="1"/>
  <c r="O45" i="34"/>
  <c r="O130" i="34" s="1"/>
  <c r="G45" i="34"/>
  <c r="F45" i="34"/>
  <c r="P44" i="34"/>
  <c r="P129" i="34" s="1"/>
  <c r="O44" i="34"/>
  <c r="O129" i="34" s="1"/>
  <c r="G44" i="34"/>
  <c r="F44" i="34"/>
  <c r="P43" i="34"/>
  <c r="P128" i="34" s="1"/>
  <c r="O43" i="34"/>
  <c r="O41" i="34" s="1"/>
  <c r="G43" i="34"/>
  <c r="F43" i="34"/>
  <c r="F41" i="34" s="1"/>
  <c r="P41" i="34"/>
  <c r="P126" i="34" s="1"/>
  <c r="G41" i="34"/>
  <c r="P38" i="34"/>
  <c r="P123" i="34" s="1"/>
  <c r="O38" i="34"/>
  <c r="O123" i="34" s="1"/>
  <c r="G38" i="34"/>
  <c r="F38" i="34"/>
  <c r="P37" i="34"/>
  <c r="P122" i="34" s="1"/>
  <c r="O37" i="34"/>
  <c r="O122" i="34" s="1"/>
  <c r="G37" i="34"/>
  <c r="F37" i="34"/>
  <c r="P36" i="34"/>
  <c r="O36" i="34"/>
  <c r="G36" i="34"/>
  <c r="F36" i="34"/>
  <c r="F34" i="34" s="1"/>
  <c r="P34" i="34"/>
  <c r="O34" i="34"/>
  <c r="G34" i="34"/>
  <c r="P31" i="34"/>
  <c r="P116" i="34" s="1"/>
  <c r="O31" i="34"/>
  <c r="O116" i="34" s="1"/>
  <c r="G31" i="34"/>
  <c r="F31" i="34"/>
  <c r="P30" i="34"/>
  <c r="P115" i="34" s="1"/>
  <c r="O30" i="34"/>
  <c r="O115" i="34" s="1"/>
  <c r="G30" i="34"/>
  <c r="F30" i="34"/>
  <c r="P29" i="34"/>
  <c r="P114" i="34" s="1"/>
  <c r="O29" i="34"/>
  <c r="G29" i="34"/>
  <c r="F29" i="34"/>
  <c r="P27" i="34"/>
  <c r="P112" i="34" s="1"/>
  <c r="O27" i="34"/>
  <c r="G27" i="34"/>
  <c r="F27" i="34"/>
  <c r="P24" i="34"/>
  <c r="O24" i="34"/>
  <c r="O109" i="34" s="1"/>
  <c r="G24" i="34"/>
  <c r="F24" i="34"/>
  <c r="P23" i="34"/>
  <c r="O23" i="34"/>
  <c r="O108" i="34" s="1"/>
  <c r="G23" i="34"/>
  <c r="F23" i="34"/>
  <c r="P22" i="34"/>
  <c r="O22" i="34"/>
  <c r="G22" i="34"/>
  <c r="F22" i="34"/>
  <c r="P20" i="34"/>
  <c r="O20" i="34"/>
  <c r="G20" i="34"/>
  <c r="F20" i="34"/>
  <c r="O168" i="33"/>
  <c r="O112" i="33"/>
  <c r="O105" i="33"/>
  <c r="O173" i="33"/>
  <c r="O166" i="33"/>
  <c r="O159" i="33"/>
  <c r="O152" i="33"/>
  <c r="O145" i="33"/>
  <c r="O138" i="33"/>
  <c r="O131" i="33"/>
  <c r="O124" i="33"/>
  <c r="O117" i="33"/>
  <c r="O174" i="33"/>
  <c r="O167" i="33"/>
  <c r="O160" i="33"/>
  <c r="O153" i="33"/>
  <c r="O146" i="33"/>
  <c r="O139" i="33"/>
  <c r="O132" i="33"/>
  <c r="O125" i="33"/>
  <c r="O118" i="33"/>
  <c r="O110" i="33"/>
  <c r="O111" i="33"/>
  <c r="O83" i="33"/>
  <c r="O27" i="33"/>
  <c r="O20" i="33"/>
  <c r="F20" i="33"/>
  <c r="N187" i="33"/>
  <c r="N186" i="33"/>
  <c r="N185" i="33"/>
  <c r="N184" i="33"/>
  <c r="N183" i="33"/>
  <c r="N182" i="33"/>
  <c r="N181" i="33"/>
  <c r="N180" i="33"/>
  <c r="N179" i="33"/>
  <c r="N178" i="33"/>
  <c r="G172" i="33"/>
  <c r="F172" i="33"/>
  <c r="G171" i="33"/>
  <c r="F171" i="33"/>
  <c r="G170" i="33"/>
  <c r="F170" i="33"/>
  <c r="P169" i="33"/>
  <c r="O169" i="33"/>
  <c r="P168" i="33"/>
  <c r="N168" i="33"/>
  <c r="G168" i="33"/>
  <c r="G165" i="33"/>
  <c r="F165" i="33"/>
  <c r="G164" i="33"/>
  <c r="F164" i="33"/>
  <c r="G163" i="33"/>
  <c r="F163" i="33"/>
  <c r="P162" i="33"/>
  <c r="O162" i="33"/>
  <c r="N161" i="33"/>
  <c r="G161" i="33"/>
  <c r="G158" i="33"/>
  <c r="F158" i="33"/>
  <c r="G157" i="33"/>
  <c r="F157" i="33"/>
  <c r="G156" i="33"/>
  <c r="F156" i="33"/>
  <c r="P155" i="33"/>
  <c r="O155" i="33"/>
  <c r="N154" i="33"/>
  <c r="G154" i="33"/>
  <c r="G151" i="33"/>
  <c r="F151" i="33"/>
  <c r="G150" i="33"/>
  <c r="F150" i="33"/>
  <c r="G149" i="33"/>
  <c r="F149" i="33"/>
  <c r="P148" i="33"/>
  <c r="O148" i="33"/>
  <c r="P147" i="33"/>
  <c r="N147" i="33"/>
  <c r="G147" i="33"/>
  <c r="G144" i="33"/>
  <c r="F144" i="33"/>
  <c r="G143" i="33"/>
  <c r="F143" i="33"/>
  <c r="G142" i="33"/>
  <c r="F142" i="33"/>
  <c r="P141" i="33"/>
  <c r="O141" i="33"/>
  <c r="O142" i="33" s="1"/>
  <c r="P140" i="33"/>
  <c r="N140" i="33"/>
  <c r="G140" i="33"/>
  <c r="G137" i="33"/>
  <c r="F137" i="33"/>
  <c r="G136" i="33"/>
  <c r="F136" i="33"/>
  <c r="G135" i="33"/>
  <c r="F135" i="33"/>
  <c r="P134" i="33"/>
  <c r="O134" i="33"/>
  <c r="N133" i="33"/>
  <c r="G133" i="33"/>
  <c r="G130" i="33"/>
  <c r="F130" i="33"/>
  <c r="G129" i="33"/>
  <c r="F129" i="33"/>
  <c r="G128" i="33"/>
  <c r="F128" i="33"/>
  <c r="P127" i="33"/>
  <c r="O127" i="33"/>
  <c r="N126" i="33"/>
  <c r="G126" i="33"/>
  <c r="G123" i="33"/>
  <c r="F123" i="33"/>
  <c r="G122" i="33"/>
  <c r="F122" i="33"/>
  <c r="G121" i="33"/>
  <c r="F121" i="33"/>
  <c r="P120" i="33"/>
  <c r="O120" i="33"/>
  <c r="P119" i="33"/>
  <c r="N119" i="33"/>
  <c r="G119" i="33"/>
  <c r="G116" i="33"/>
  <c r="F116" i="33"/>
  <c r="G115" i="33"/>
  <c r="F115" i="33"/>
  <c r="G114" i="33"/>
  <c r="F114" i="33"/>
  <c r="P113" i="33"/>
  <c r="O113" i="33"/>
  <c r="O114" i="33" s="1"/>
  <c r="P112" i="33"/>
  <c r="N112" i="33"/>
  <c r="G112" i="33"/>
  <c r="G109" i="33"/>
  <c r="F109" i="33"/>
  <c r="G108" i="33"/>
  <c r="F108" i="33"/>
  <c r="G107" i="33"/>
  <c r="F107" i="33"/>
  <c r="P106" i="33"/>
  <c r="O106" i="33"/>
  <c r="O107" i="33" s="1"/>
  <c r="N105" i="33"/>
  <c r="G105" i="33"/>
  <c r="Q102" i="33"/>
  <c r="P102" i="33"/>
  <c r="O102" i="33"/>
  <c r="N102" i="33"/>
  <c r="M102" i="33"/>
  <c r="L102" i="33"/>
  <c r="K102" i="33"/>
  <c r="Q101" i="33"/>
  <c r="P101" i="33"/>
  <c r="O101" i="33"/>
  <c r="N101" i="33"/>
  <c r="M101" i="33"/>
  <c r="L101" i="33"/>
  <c r="K101" i="33"/>
  <c r="Q100" i="33"/>
  <c r="P100" i="33"/>
  <c r="O100" i="33"/>
  <c r="N100" i="33"/>
  <c r="M100" i="33"/>
  <c r="L100" i="33"/>
  <c r="K100" i="33"/>
  <c r="Q99" i="33"/>
  <c r="P99" i="33"/>
  <c r="O99" i="33"/>
  <c r="N99" i="33"/>
  <c r="M99" i="33"/>
  <c r="L99" i="33"/>
  <c r="K99" i="33"/>
  <c r="Q98" i="33"/>
  <c r="P98" i="33"/>
  <c r="O98" i="33"/>
  <c r="N98" i="33"/>
  <c r="M98" i="33"/>
  <c r="L98" i="33"/>
  <c r="K98" i="33"/>
  <c r="Q97" i="33"/>
  <c r="P97" i="33"/>
  <c r="O97" i="33"/>
  <c r="N97" i="33"/>
  <c r="M97" i="33"/>
  <c r="L97" i="33"/>
  <c r="K97" i="33"/>
  <c r="Q96" i="33"/>
  <c r="P96" i="33"/>
  <c r="O96" i="33"/>
  <c r="N96" i="33"/>
  <c r="M96" i="33"/>
  <c r="L96" i="33"/>
  <c r="K96" i="33"/>
  <c r="Q95" i="33"/>
  <c r="P95" i="33"/>
  <c r="O95" i="33"/>
  <c r="N95" i="33"/>
  <c r="M95" i="33"/>
  <c r="L95" i="33"/>
  <c r="K95" i="33"/>
  <c r="Q94" i="33"/>
  <c r="P94" i="33"/>
  <c r="O94" i="33"/>
  <c r="N94" i="33"/>
  <c r="M94" i="33"/>
  <c r="L94" i="33"/>
  <c r="K94" i="33"/>
  <c r="Q93" i="33"/>
  <c r="P93" i="33"/>
  <c r="O93" i="33"/>
  <c r="N93" i="33"/>
  <c r="M93" i="33"/>
  <c r="L93" i="33"/>
  <c r="K93" i="33"/>
  <c r="P87" i="33"/>
  <c r="P172" i="33" s="1"/>
  <c r="O87" i="33"/>
  <c r="O172" i="33" s="1"/>
  <c r="G87" i="33"/>
  <c r="F87" i="33"/>
  <c r="P86" i="33"/>
  <c r="P171" i="33" s="1"/>
  <c r="O86" i="33"/>
  <c r="O171" i="33" s="1"/>
  <c r="G86" i="33"/>
  <c r="F86" i="33"/>
  <c r="P85" i="33"/>
  <c r="P170" i="33" s="1"/>
  <c r="O85" i="33"/>
  <c r="G85" i="33"/>
  <c r="F85" i="33"/>
  <c r="F83" i="33" s="1"/>
  <c r="P83" i="33"/>
  <c r="G83" i="33"/>
  <c r="P80" i="33"/>
  <c r="P165" i="33" s="1"/>
  <c r="O80" i="33"/>
  <c r="O165" i="33" s="1"/>
  <c r="G80" i="33"/>
  <c r="F80" i="33"/>
  <c r="P79" i="33"/>
  <c r="P164" i="33" s="1"/>
  <c r="O79" i="33"/>
  <c r="O164" i="33" s="1"/>
  <c r="G79" i="33"/>
  <c r="F79" i="33"/>
  <c r="P78" i="33"/>
  <c r="P163" i="33" s="1"/>
  <c r="O78" i="33"/>
  <c r="O76" i="33" s="1"/>
  <c r="G78" i="33"/>
  <c r="F78" i="33"/>
  <c r="F76" i="33" s="1"/>
  <c r="P76" i="33"/>
  <c r="P161" i="33" s="1"/>
  <c r="G76" i="33"/>
  <c r="P73" i="33"/>
  <c r="P158" i="33" s="1"/>
  <c r="O73" i="33"/>
  <c r="O158" i="33" s="1"/>
  <c r="G73" i="33"/>
  <c r="F73" i="33"/>
  <c r="P72" i="33"/>
  <c r="P157" i="33" s="1"/>
  <c r="O72" i="33"/>
  <c r="O157" i="33" s="1"/>
  <c r="G72" i="33"/>
  <c r="F72" i="33"/>
  <c r="P71" i="33"/>
  <c r="P156" i="33" s="1"/>
  <c r="O71" i="33"/>
  <c r="O69" i="33" s="1"/>
  <c r="G71" i="33"/>
  <c r="F71" i="33"/>
  <c r="F69" i="33" s="1"/>
  <c r="P69" i="33"/>
  <c r="P154" i="33" s="1"/>
  <c r="G69" i="33"/>
  <c r="P66" i="33"/>
  <c r="P151" i="33" s="1"/>
  <c r="O66" i="33"/>
  <c r="O151" i="33" s="1"/>
  <c r="G66" i="33"/>
  <c r="F66" i="33"/>
  <c r="P65" i="33"/>
  <c r="P150" i="33" s="1"/>
  <c r="O65" i="33"/>
  <c r="O150" i="33" s="1"/>
  <c r="G65" i="33"/>
  <c r="F65" i="33"/>
  <c r="P64" i="33"/>
  <c r="P149" i="33" s="1"/>
  <c r="O64" i="33"/>
  <c r="O62" i="33" s="1"/>
  <c r="G64" i="33"/>
  <c r="F64" i="33"/>
  <c r="F62" i="33" s="1"/>
  <c r="P62" i="33"/>
  <c r="G62" i="33"/>
  <c r="P59" i="33"/>
  <c r="P144" i="33" s="1"/>
  <c r="O59" i="33"/>
  <c r="O144" i="33" s="1"/>
  <c r="G59" i="33"/>
  <c r="F59" i="33"/>
  <c r="P58" i="33"/>
  <c r="P143" i="33" s="1"/>
  <c r="O58" i="33"/>
  <c r="O143" i="33" s="1"/>
  <c r="G58" i="33"/>
  <c r="F58" i="33"/>
  <c r="P57" i="33"/>
  <c r="P142" i="33" s="1"/>
  <c r="O57" i="33"/>
  <c r="O55" i="33" s="1"/>
  <c r="G57" i="33"/>
  <c r="F57" i="33"/>
  <c r="F55" i="33" s="1"/>
  <c r="P55" i="33"/>
  <c r="G55" i="33"/>
  <c r="P52" i="33"/>
  <c r="P137" i="33" s="1"/>
  <c r="O52" i="33"/>
  <c r="O137" i="33" s="1"/>
  <c r="G52" i="33"/>
  <c r="F52" i="33"/>
  <c r="P51" i="33"/>
  <c r="P136" i="33" s="1"/>
  <c r="O51" i="33"/>
  <c r="O136" i="33" s="1"/>
  <c r="G51" i="33"/>
  <c r="F51" i="33"/>
  <c r="P50" i="33"/>
  <c r="P135" i="33" s="1"/>
  <c r="O50" i="33"/>
  <c r="O48" i="33" s="1"/>
  <c r="G50" i="33"/>
  <c r="F50" i="33"/>
  <c r="F48" i="33" s="1"/>
  <c r="P48" i="33"/>
  <c r="P133" i="33" s="1"/>
  <c r="G48" i="33"/>
  <c r="P45" i="33"/>
  <c r="P130" i="33" s="1"/>
  <c r="O45" i="33"/>
  <c r="O130" i="33" s="1"/>
  <c r="G45" i="33"/>
  <c r="F45" i="33"/>
  <c r="P44" i="33"/>
  <c r="P129" i="33" s="1"/>
  <c r="O44" i="33"/>
  <c r="O129" i="33" s="1"/>
  <c r="G44" i="33"/>
  <c r="F44" i="33"/>
  <c r="P43" i="33"/>
  <c r="P128" i="33" s="1"/>
  <c r="O43" i="33"/>
  <c r="O41" i="33" s="1"/>
  <c r="G43" i="33"/>
  <c r="F43" i="33"/>
  <c r="F41" i="33" s="1"/>
  <c r="P41" i="33"/>
  <c r="P126" i="33" s="1"/>
  <c r="G41" i="33"/>
  <c r="P38" i="33"/>
  <c r="P123" i="33" s="1"/>
  <c r="O38" i="33"/>
  <c r="O123" i="33" s="1"/>
  <c r="G38" i="33"/>
  <c r="F38" i="33"/>
  <c r="P37" i="33"/>
  <c r="P122" i="33" s="1"/>
  <c r="O37" i="33"/>
  <c r="O122" i="33" s="1"/>
  <c r="G37" i="33"/>
  <c r="F37" i="33"/>
  <c r="P36" i="33"/>
  <c r="P121" i="33" s="1"/>
  <c r="O36" i="33"/>
  <c r="O34" i="33" s="1"/>
  <c r="G36" i="33"/>
  <c r="F36" i="33"/>
  <c r="F34" i="33" s="1"/>
  <c r="P34" i="33"/>
  <c r="G34" i="33"/>
  <c r="P31" i="33"/>
  <c r="P116" i="33" s="1"/>
  <c r="O31" i="33"/>
  <c r="O116" i="33" s="1"/>
  <c r="G31" i="33"/>
  <c r="F31" i="33"/>
  <c r="P30" i="33"/>
  <c r="P115" i="33" s="1"/>
  <c r="O30" i="33"/>
  <c r="O115" i="33" s="1"/>
  <c r="G30" i="33"/>
  <c r="F30" i="33"/>
  <c r="P29" i="33"/>
  <c r="P114" i="33" s="1"/>
  <c r="O29" i="33"/>
  <c r="G29" i="33"/>
  <c r="F29" i="33"/>
  <c r="F27" i="33" s="1"/>
  <c r="P27" i="33"/>
  <c r="G27" i="33"/>
  <c r="P24" i="33"/>
  <c r="P109" i="33" s="1"/>
  <c r="O24" i="33"/>
  <c r="O109" i="33" s="1"/>
  <c r="G24" i="33"/>
  <c r="F24" i="33"/>
  <c r="P23" i="33"/>
  <c r="P108" i="33" s="1"/>
  <c r="O23" i="33"/>
  <c r="O108" i="33" s="1"/>
  <c r="G23" i="33"/>
  <c r="F23" i="33"/>
  <c r="P22" i="33"/>
  <c r="P107" i="33" s="1"/>
  <c r="O22" i="33"/>
  <c r="G22" i="33"/>
  <c r="F22" i="33"/>
  <c r="P20" i="33"/>
  <c r="P105" i="33" s="1"/>
  <c r="G20" i="33"/>
  <c r="N167" i="32"/>
  <c r="N166" i="32"/>
  <c r="N165" i="32"/>
  <c r="N164" i="32"/>
  <c r="N163" i="32"/>
  <c r="N162" i="32"/>
  <c r="N161" i="32"/>
  <c r="N160" i="32"/>
  <c r="N159" i="32"/>
  <c r="N158" i="32"/>
  <c r="P154" i="32"/>
  <c r="O154" i="32"/>
  <c r="P150" i="32"/>
  <c r="O150" i="32"/>
  <c r="O151" i="32" s="1"/>
  <c r="P149" i="32"/>
  <c r="N149" i="32"/>
  <c r="P148" i="32"/>
  <c r="O148" i="32"/>
  <c r="P144" i="32"/>
  <c r="O144" i="32"/>
  <c r="O145" i="32" s="1"/>
  <c r="P143" i="32"/>
  <c r="N143" i="32"/>
  <c r="P142" i="32"/>
  <c r="O142" i="32"/>
  <c r="P138" i="32"/>
  <c r="O138" i="32"/>
  <c r="O139" i="32" s="1"/>
  <c r="P137" i="32"/>
  <c r="N137" i="32"/>
  <c r="P136" i="32"/>
  <c r="O136" i="32"/>
  <c r="P132" i="32"/>
  <c r="O132" i="32"/>
  <c r="O133" i="32" s="1"/>
  <c r="P131" i="32"/>
  <c r="N131" i="32"/>
  <c r="P130" i="32"/>
  <c r="O130" i="32"/>
  <c r="P126" i="32"/>
  <c r="O126" i="32"/>
  <c r="P125" i="32"/>
  <c r="N125" i="32"/>
  <c r="P124" i="32"/>
  <c r="O124" i="32"/>
  <c r="P120" i="32"/>
  <c r="O120" i="32"/>
  <c r="O121" i="32" s="1"/>
  <c r="P119" i="32"/>
  <c r="N119" i="32"/>
  <c r="P118" i="32"/>
  <c r="O118" i="32"/>
  <c r="P114" i="32"/>
  <c r="O114" i="32"/>
  <c r="O115" i="32" s="1"/>
  <c r="P113" i="32"/>
  <c r="N113" i="32"/>
  <c r="P112" i="32"/>
  <c r="O112" i="32"/>
  <c r="P108" i="32"/>
  <c r="O108" i="32"/>
  <c r="O109" i="32" s="1"/>
  <c r="P107" i="32"/>
  <c r="N107" i="32"/>
  <c r="P106" i="32"/>
  <c r="P102" i="32"/>
  <c r="O102" i="32"/>
  <c r="P101" i="32"/>
  <c r="N101" i="32"/>
  <c r="O97" i="32"/>
  <c r="P100" i="32"/>
  <c r="O100" i="32"/>
  <c r="P96" i="32"/>
  <c r="O96" i="32"/>
  <c r="P95" i="32"/>
  <c r="N95" i="32"/>
  <c r="P92" i="32"/>
  <c r="P91" i="32"/>
  <c r="P90" i="32"/>
  <c r="P89" i="32"/>
  <c r="P88" i="32"/>
  <c r="P87" i="32"/>
  <c r="P86" i="32"/>
  <c r="P85" i="32"/>
  <c r="P84" i="32"/>
  <c r="P83" i="32"/>
  <c r="Q92" i="32"/>
  <c r="O92" i="32"/>
  <c r="N92" i="32"/>
  <c r="M92" i="32"/>
  <c r="L92" i="32"/>
  <c r="K92" i="32"/>
  <c r="Q91" i="32"/>
  <c r="O91" i="32"/>
  <c r="N91" i="32"/>
  <c r="M91" i="32"/>
  <c r="L91" i="32"/>
  <c r="K91" i="32"/>
  <c r="Q90" i="32"/>
  <c r="O90" i="32"/>
  <c r="N90" i="32"/>
  <c r="M90" i="32"/>
  <c r="L90" i="32"/>
  <c r="K90" i="32"/>
  <c r="Q89" i="32"/>
  <c r="O89" i="32"/>
  <c r="N89" i="32"/>
  <c r="M89" i="32"/>
  <c r="L89" i="32"/>
  <c r="K89" i="32"/>
  <c r="Q88" i="32"/>
  <c r="O88" i="32"/>
  <c r="N88" i="32"/>
  <c r="M88" i="32"/>
  <c r="L88" i="32"/>
  <c r="K88" i="32"/>
  <c r="Q87" i="32"/>
  <c r="O87" i="32"/>
  <c r="N87" i="32"/>
  <c r="M87" i="32"/>
  <c r="L87" i="32"/>
  <c r="K87" i="32"/>
  <c r="Q86" i="32"/>
  <c r="O86" i="32"/>
  <c r="N86" i="32"/>
  <c r="M86" i="32"/>
  <c r="L86" i="32"/>
  <c r="K86" i="32"/>
  <c r="Q85" i="32"/>
  <c r="O85" i="32"/>
  <c r="N85" i="32"/>
  <c r="M85" i="32"/>
  <c r="L85" i="32"/>
  <c r="K85" i="32"/>
  <c r="Q84" i="32"/>
  <c r="O84" i="32"/>
  <c r="N84" i="32"/>
  <c r="M84" i="32"/>
  <c r="L84" i="32"/>
  <c r="K84" i="32"/>
  <c r="Q83" i="32"/>
  <c r="O83" i="32"/>
  <c r="N83" i="32"/>
  <c r="M83" i="32"/>
  <c r="L83" i="32"/>
  <c r="K83" i="32"/>
  <c r="P78" i="32"/>
  <c r="P153" i="32" s="1"/>
  <c r="O78" i="32"/>
  <c r="O153" i="32" s="1"/>
  <c r="P77" i="32"/>
  <c r="P152" i="32" s="1"/>
  <c r="O77" i="32"/>
  <c r="P76" i="32"/>
  <c r="P151" i="32" s="1"/>
  <c r="O76" i="32"/>
  <c r="P74" i="32"/>
  <c r="P72" i="32"/>
  <c r="P147" i="32" s="1"/>
  <c r="O72" i="32"/>
  <c r="O147" i="32" s="1"/>
  <c r="P71" i="32"/>
  <c r="P146" i="32" s="1"/>
  <c r="O71" i="32"/>
  <c r="P70" i="32"/>
  <c r="P145" i="32" s="1"/>
  <c r="O70" i="32"/>
  <c r="P68" i="32"/>
  <c r="P66" i="32"/>
  <c r="P141" i="32" s="1"/>
  <c r="O66" i="32"/>
  <c r="O141" i="32" s="1"/>
  <c r="P65" i="32"/>
  <c r="P140" i="32" s="1"/>
  <c r="O65" i="32"/>
  <c r="O140" i="32" s="1"/>
  <c r="P64" i="32"/>
  <c r="P139" i="32" s="1"/>
  <c r="O64" i="32"/>
  <c r="P62" i="32"/>
  <c r="P60" i="32"/>
  <c r="P135" i="32" s="1"/>
  <c r="O60" i="32"/>
  <c r="O135" i="32" s="1"/>
  <c r="P59" i="32"/>
  <c r="P134" i="32" s="1"/>
  <c r="O59" i="32"/>
  <c r="P58" i="32"/>
  <c r="P133" i="32" s="1"/>
  <c r="O58" i="32"/>
  <c r="P56" i="32"/>
  <c r="P54" i="32"/>
  <c r="P129" i="32" s="1"/>
  <c r="O54" i="32"/>
  <c r="O129" i="32" s="1"/>
  <c r="P53" i="32"/>
  <c r="P128" i="32" s="1"/>
  <c r="O53" i="32"/>
  <c r="P52" i="32"/>
  <c r="P127" i="32" s="1"/>
  <c r="O52" i="32"/>
  <c r="P50" i="32"/>
  <c r="P48" i="32"/>
  <c r="P123" i="32" s="1"/>
  <c r="O48" i="32"/>
  <c r="O123" i="32" s="1"/>
  <c r="P47" i="32"/>
  <c r="P122" i="32" s="1"/>
  <c r="O47" i="32"/>
  <c r="P46" i="32"/>
  <c r="P121" i="32" s="1"/>
  <c r="O46" i="32"/>
  <c r="P44" i="32"/>
  <c r="P42" i="32"/>
  <c r="P117" i="32" s="1"/>
  <c r="O42" i="32"/>
  <c r="O117" i="32" s="1"/>
  <c r="P41" i="32"/>
  <c r="P116" i="32" s="1"/>
  <c r="O41" i="32"/>
  <c r="O116" i="32" s="1"/>
  <c r="P40" i="32"/>
  <c r="P115" i="32" s="1"/>
  <c r="O40" i="32"/>
  <c r="P38" i="32"/>
  <c r="P36" i="32"/>
  <c r="P111" i="32" s="1"/>
  <c r="O36" i="32"/>
  <c r="O111" i="32" s="1"/>
  <c r="P35" i="32"/>
  <c r="P110" i="32" s="1"/>
  <c r="O35" i="32"/>
  <c r="P34" i="32"/>
  <c r="P109" i="32" s="1"/>
  <c r="O34" i="32"/>
  <c r="P32" i="32"/>
  <c r="P30" i="32"/>
  <c r="P105" i="32" s="1"/>
  <c r="O30" i="32"/>
  <c r="O105" i="32" s="1"/>
  <c r="P29" i="32"/>
  <c r="P104" i="32" s="1"/>
  <c r="O29" i="32"/>
  <c r="P28" i="32"/>
  <c r="P103" i="32" s="1"/>
  <c r="O28" i="32"/>
  <c r="P26" i="32"/>
  <c r="P24" i="32"/>
  <c r="P99" i="32" s="1"/>
  <c r="O24" i="32"/>
  <c r="O99" i="32" s="1"/>
  <c r="P23" i="32"/>
  <c r="P98" i="32" s="1"/>
  <c r="O23" i="32"/>
  <c r="P22" i="32"/>
  <c r="P97" i="32" s="1"/>
  <c r="O22" i="32"/>
  <c r="P20" i="32"/>
  <c r="O26" i="32" l="1"/>
  <c r="O74" i="32"/>
  <c r="O103" i="32"/>
  <c r="O127" i="32"/>
  <c r="O152" i="32"/>
  <c r="O149" i="32" s="1"/>
  <c r="O113" i="32"/>
  <c r="F161" i="34"/>
  <c r="F126" i="34"/>
  <c r="O19" i="34"/>
  <c r="F140" i="34"/>
  <c r="F147" i="34"/>
  <c r="O140" i="33"/>
  <c r="O68" i="32"/>
  <c r="F19" i="34"/>
  <c r="O137" i="32"/>
  <c r="O170" i="34"/>
  <c r="O168" i="34" s="1"/>
  <c r="O163" i="34"/>
  <c r="O161" i="34" s="1"/>
  <c r="O114" i="34"/>
  <c r="O112" i="34" s="1"/>
  <c r="O149" i="34"/>
  <c r="O147" i="34" s="1"/>
  <c r="O107" i="34"/>
  <c r="O105" i="34" s="1"/>
  <c r="O128" i="34"/>
  <c r="O126" i="34" s="1"/>
  <c r="O121" i="34"/>
  <c r="O119" i="34" s="1"/>
  <c r="O142" i="34"/>
  <c r="O140" i="34" s="1"/>
  <c r="O135" i="34"/>
  <c r="O133" i="34" s="1"/>
  <c r="O156" i="34"/>
  <c r="O154" i="34" s="1"/>
  <c r="F168" i="33"/>
  <c r="F133" i="33"/>
  <c r="F112" i="33"/>
  <c r="F147" i="33"/>
  <c r="F105" i="33"/>
  <c r="F161" i="33"/>
  <c r="F140" i="33"/>
  <c r="F119" i="33"/>
  <c r="F19" i="33"/>
  <c r="O170" i="33"/>
  <c r="O121" i="33"/>
  <c r="O119" i="33" s="1"/>
  <c r="O128" i="33"/>
  <c r="O126" i="33" s="1"/>
  <c r="O135" i="33"/>
  <c r="O133" i="33" s="1"/>
  <c r="O149" i="33"/>
  <c r="O147" i="33" s="1"/>
  <c r="O156" i="33"/>
  <c r="O154" i="33" s="1"/>
  <c r="O163" i="33"/>
  <c r="O161" i="33" s="1"/>
  <c r="F126" i="33"/>
  <c r="F154" i="33"/>
  <c r="O19" i="33"/>
  <c r="O56" i="32"/>
  <c r="O134" i="32"/>
  <c r="O131" i="32" s="1"/>
  <c r="O146" i="32"/>
  <c r="O143" i="32" s="1"/>
  <c r="O62" i="32"/>
  <c r="O50" i="32"/>
  <c r="O128" i="32"/>
  <c r="O44" i="32"/>
  <c r="O122" i="32"/>
  <c r="O119" i="32" s="1"/>
  <c r="O38" i="32"/>
  <c r="O32" i="32"/>
  <c r="O110" i="32"/>
  <c r="O107" i="32" s="1"/>
  <c r="O104" i="32"/>
  <c r="O20" i="32"/>
  <c r="O98" i="32"/>
  <c r="O95" i="32" s="1"/>
  <c r="G153" i="32"/>
  <c r="F153" i="32"/>
  <c r="G152" i="32"/>
  <c r="F152" i="32"/>
  <c r="G151" i="32"/>
  <c r="F151" i="32"/>
  <c r="G147" i="32"/>
  <c r="F147" i="32"/>
  <c r="G146" i="32"/>
  <c r="F146" i="32"/>
  <c r="G145" i="32"/>
  <c r="F145" i="32"/>
  <c r="G141" i="32"/>
  <c r="F141" i="32"/>
  <c r="G140" i="32"/>
  <c r="F140" i="32"/>
  <c r="G139" i="32"/>
  <c r="F139" i="32"/>
  <c r="G135" i="32"/>
  <c r="F135" i="32"/>
  <c r="G134" i="32"/>
  <c r="F134" i="32"/>
  <c r="G133" i="32"/>
  <c r="F133" i="32"/>
  <c r="G129" i="32"/>
  <c r="F129" i="32"/>
  <c r="G128" i="32"/>
  <c r="F128" i="32"/>
  <c r="G127" i="32"/>
  <c r="F127" i="32"/>
  <c r="G123" i="32"/>
  <c r="F123" i="32"/>
  <c r="G122" i="32"/>
  <c r="F122" i="32"/>
  <c r="G121" i="32"/>
  <c r="F121" i="32"/>
  <c r="G117" i="32"/>
  <c r="F117" i="32"/>
  <c r="G116" i="32"/>
  <c r="F116" i="32"/>
  <c r="G115" i="32"/>
  <c r="F115" i="32"/>
  <c r="G111" i="32"/>
  <c r="F111" i="32"/>
  <c r="G110" i="32"/>
  <c r="F110" i="32"/>
  <c r="G109" i="32"/>
  <c r="F109" i="32"/>
  <c r="G105" i="32"/>
  <c r="F105" i="32"/>
  <c r="G104" i="32"/>
  <c r="F104" i="32"/>
  <c r="G103" i="32"/>
  <c r="F103" i="32"/>
  <c r="G149" i="32"/>
  <c r="G143" i="32"/>
  <c r="G137" i="32"/>
  <c r="G131" i="32"/>
  <c r="G125" i="32"/>
  <c r="G119" i="32"/>
  <c r="G113" i="32"/>
  <c r="G107" i="32"/>
  <c r="G101" i="32"/>
  <c r="F99" i="32"/>
  <c r="G98" i="32"/>
  <c r="F98" i="32"/>
  <c r="G97" i="32"/>
  <c r="G99" i="32"/>
  <c r="F97" i="32"/>
  <c r="G95" i="32"/>
  <c r="G78" i="32"/>
  <c r="F78" i="32"/>
  <c r="G77" i="32"/>
  <c r="F77" i="32"/>
  <c r="G76" i="32"/>
  <c r="F76" i="32"/>
  <c r="G74" i="32"/>
  <c r="G72" i="32"/>
  <c r="F72" i="32"/>
  <c r="G71" i="32"/>
  <c r="F71" i="32"/>
  <c r="G70" i="32"/>
  <c r="F70" i="32"/>
  <c r="G68" i="32"/>
  <c r="G66" i="32"/>
  <c r="F66" i="32"/>
  <c r="G65" i="32"/>
  <c r="F65" i="32"/>
  <c r="G64" i="32"/>
  <c r="F64" i="32"/>
  <c r="G62" i="32"/>
  <c r="G60" i="32"/>
  <c r="F60" i="32"/>
  <c r="G59" i="32"/>
  <c r="F59" i="32"/>
  <c r="G58" i="32"/>
  <c r="F58" i="32"/>
  <c r="G56" i="32"/>
  <c r="G54" i="32"/>
  <c r="F54" i="32"/>
  <c r="G53" i="32"/>
  <c r="F53" i="32"/>
  <c r="G52" i="32"/>
  <c r="F52" i="32"/>
  <c r="G50" i="32"/>
  <c r="G48" i="32"/>
  <c r="F48" i="32"/>
  <c r="G47" i="32"/>
  <c r="F47" i="32"/>
  <c r="G46" i="32"/>
  <c r="F46" i="32"/>
  <c r="G44" i="32"/>
  <c r="G42" i="32"/>
  <c r="F42" i="32"/>
  <c r="G41" i="32"/>
  <c r="F41" i="32"/>
  <c r="G40" i="32"/>
  <c r="F40" i="32"/>
  <c r="G38" i="32"/>
  <c r="G36" i="32"/>
  <c r="F36" i="32"/>
  <c r="G35" i="32"/>
  <c r="F35" i="32"/>
  <c r="G34" i="32"/>
  <c r="F34" i="32"/>
  <c r="G32" i="32"/>
  <c r="G30" i="32"/>
  <c r="F30" i="32"/>
  <c r="G29" i="32"/>
  <c r="F29" i="32"/>
  <c r="G28" i="32"/>
  <c r="F28" i="32"/>
  <c r="G26" i="32"/>
  <c r="G24" i="32"/>
  <c r="F24" i="32"/>
  <c r="G23" i="32"/>
  <c r="F23" i="32"/>
  <c r="G22" i="32"/>
  <c r="F22" i="32"/>
  <c r="G20" i="32"/>
  <c r="F74" i="32" l="1"/>
  <c r="O125" i="32"/>
  <c r="O101" i="32"/>
  <c r="F104" i="34"/>
  <c r="F4" i="34"/>
  <c r="F68" i="32"/>
  <c r="F32" i="32"/>
  <c r="F56" i="32"/>
  <c r="O104" i="34"/>
  <c r="O4" i="34" s="1"/>
  <c r="F104" i="33"/>
  <c r="F4" i="33" s="1"/>
  <c r="O104" i="33"/>
  <c r="O4" i="33" s="1"/>
  <c r="O19" i="32"/>
  <c r="F50" i="32"/>
  <c r="F44" i="32"/>
  <c r="F38" i="32"/>
  <c r="F107" i="32"/>
  <c r="F101" i="32"/>
  <c r="F137" i="32"/>
  <c r="F113" i="32"/>
  <c r="F125" i="32"/>
  <c r="F149" i="32"/>
  <c r="F131" i="32"/>
  <c r="F143" i="32"/>
  <c r="F119" i="32"/>
  <c r="F95" i="32"/>
  <c r="F62" i="32"/>
  <c r="F26" i="32"/>
  <c r="F20" i="32"/>
  <c r="O94" i="32" l="1"/>
  <c r="O4" i="32" s="1"/>
  <c r="F19" i="32"/>
  <c r="F94" i="32"/>
  <c r="F4" i="32" l="1"/>
</calcChain>
</file>

<file path=xl/sharedStrings.xml><?xml version="1.0" encoding="utf-8"?>
<sst xmlns="http://schemas.openxmlformats.org/spreadsheetml/2006/main" count="2545" uniqueCount="210">
  <si>
    <t>tCO2/y</t>
    <phoneticPr fontId="2"/>
  </si>
  <si>
    <r>
      <t>RE</t>
    </r>
    <r>
      <rPr>
        <vertAlign val="subscript"/>
        <sz val="11"/>
        <color theme="1"/>
        <rFont val="Arial"/>
        <family val="2"/>
      </rPr>
      <t>y</t>
    </r>
    <phoneticPr fontId="2"/>
  </si>
  <si>
    <t>GJ/kl</t>
    <phoneticPr fontId="2"/>
  </si>
  <si>
    <r>
      <t>tCO</t>
    </r>
    <r>
      <rPr>
        <vertAlign val="subscript"/>
        <sz val="11"/>
        <color theme="1"/>
        <rFont val="Arial"/>
        <family val="2"/>
      </rPr>
      <t>2</t>
    </r>
    <r>
      <rPr>
        <sz val="11"/>
        <color theme="1"/>
        <rFont val="Arial"/>
        <family val="2"/>
      </rPr>
      <t>/y</t>
    </r>
    <phoneticPr fontId="2"/>
  </si>
  <si>
    <r>
      <t>ER</t>
    </r>
    <r>
      <rPr>
        <vertAlign val="subscript"/>
        <sz val="11"/>
        <color theme="1"/>
        <rFont val="Arial"/>
        <family val="2"/>
      </rPr>
      <t>y</t>
    </r>
    <phoneticPr fontId="2"/>
  </si>
  <si>
    <r>
      <t>NCV</t>
    </r>
    <r>
      <rPr>
        <vertAlign val="subscript"/>
        <sz val="11"/>
        <color theme="1"/>
        <rFont val="Arial"/>
        <family val="2"/>
      </rPr>
      <t>i,y</t>
    </r>
    <phoneticPr fontId="2"/>
  </si>
  <si>
    <r>
      <t>tCO</t>
    </r>
    <r>
      <rPr>
        <vertAlign val="subscript"/>
        <sz val="11"/>
        <color theme="1"/>
        <rFont val="Arial"/>
        <family val="2"/>
      </rPr>
      <t>2</t>
    </r>
    <r>
      <rPr>
        <sz val="11"/>
        <color theme="1"/>
        <rFont val="Arial"/>
        <family val="2"/>
      </rPr>
      <t>/MWh</t>
    </r>
    <phoneticPr fontId="2"/>
  </si>
  <si>
    <t>LPG</t>
    <phoneticPr fontId="2"/>
  </si>
  <si>
    <r>
      <t>tCO</t>
    </r>
    <r>
      <rPr>
        <vertAlign val="subscript"/>
        <sz val="11"/>
        <color theme="1"/>
        <rFont val="Arial"/>
        <family val="2"/>
      </rPr>
      <t>2</t>
    </r>
    <r>
      <rPr>
        <sz val="11"/>
        <color theme="1"/>
        <rFont val="Arial"/>
        <family val="2"/>
      </rPr>
      <t>/GJ</t>
    </r>
    <phoneticPr fontId="2"/>
  </si>
  <si>
    <t>GJ/t</t>
    <phoneticPr fontId="2"/>
  </si>
  <si>
    <r>
      <t>GJ/1000Nm</t>
    </r>
    <r>
      <rPr>
        <vertAlign val="superscript"/>
        <sz val="11"/>
        <color theme="1"/>
        <rFont val="Arial"/>
        <family val="2"/>
      </rPr>
      <t>3</t>
    </r>
    <phoneticPr fontId="2"/>
  </si>
  <si>
    <r>
      <t>EF</t>
    </r>
    <r>
      <rPr>
        <vertAlign val="subscript"/>
        <sz val="11"/>
        <color theme="1"/>
        <rFont val="Arial"/>
        <family val="2"/>
      </rPr>
      <t>f,i,y</t>
    </r>
    <phoneticPr fontId="2"/>
  </si>
  <si>
    <t>Description of data</t>
    <phoneticPr fontId="2"/>
  </si>
  <si>
    <t>Value</t>
    <phoneticPr fontId="2"/>
  </si>
  <si>
    <t>Units</t>
    <phoneticPr fontId="2"/>
  </si>
  <si>
    <t>1. Calculations for emission reductions</t>
    <phoneticPr fontId="2"/>
  </si>
  <si>
    <t>CO2 emission factor of fossil fuel</t>
  </si>
  <si>
    <t>Net calorific value of fossil fuel</t>
  </si>
  <si>
    <t>Diesel</t>
    <phoneticPr fontId="2"/>
  </si>
  <si>
    <t>Natural gas</t>
    <phoneticPr fontId="2"/>
  </si>
  <si>
    <t>Electricity</t>
    <phoneticPr fontId="2"/>
  </si>
  <si>
    <t>Parameter</t>
  </si>
  <si>
    <t>Emission reductions during the period of year y</t>
    <phoneticPr fontId="2"/>
  </si>
  <si>
    <t>Reference emissions during the period of year y</t>
    <phoneticPr fontId="2"/>
  </si>
  <si>
    <t>Parameters</t>
    <phoneticPr fontId="2"/>
  </si>
  <si>
    <t>Source of data</t>
    <phoneticPr fontId="2"/>
  </si>
  <si>
    <t>Measurement methods and procedures</t>
    <phoneticPr fontId="2"/>
  </si>
  <si>
    <t>Monitoring frequency</t>
    <phoneticPr fontId="2"/>
  </si>
  <si>
    <t>QA/QC procedures</t>
    <phoneticPr fontId="2"/>
  </si>
  <si>
    <t>Other comments</t>
    <phoneticPr fontId="2"/>
  </si>
  <si>
    <t>N/A</t>
    <phoneticPr fontId="2"/>
  </si>
  <si>
    <t>Verified monitoring devices are installed and they are calibrated once a year.
Verification and calibration shall meet international standard on corresponding monitoring devices.</t>
    <phoneticPr fontId="2"/>
  </si>
  <si>
    <t>Estimated Values</t>
    <phoneticPr fontId="2"/>
  </si>
  <si>
    <t>Monitoring pattern</t>
    <phoneticPr fontId="2"/>
  </si>
  <si>
    <t>[Monitoring pattern]</t>
    <phoneticPr fontId="2"/>
  </si>
  <si>
    <t>Pattern A</t>
    <phoneticPr fontId="2"/>
  </si>
  <si>
    <t>Pattern B</t>
    <phoneticPr fontId="2"/>
  </si>
  <si>
    <t>Pattern C</t>
    <phoneticPr fontId="2"/>
  </si>
  <si>
    <t>1. Monitoring plan and input values for ex-ante estimation</t>
    <phoneticPr fontId="2"/>
  </si>
  <si>
    <t>[Attachment to Project Designe Document]  Monitoring Plan and Ex-ante Estimation of Emission Reductions -input sheet-</t>
    <phoneticPr fontId="2"/>
  </si>
  <si>
    <t>Others</t>
    <phoneticPr fontId="2"/>
  </si>
  <si>
    <t>Method based on public data which is measured by entities other than the project participants (Data used: publicly recognized data such as statistical data and specifications)</t>
    <phoneticPr fontId="2"/>
  </si>
  <si>
    <t>Method based on the amount of transaction which is measured directly using metering instruments (Data used: commercial evidence such as invoices)</t>
    <phoneticPr fontId="2"/>
  </si>
  <si>
    <t>Method based on the actual measurement using metering instruments (Data used: measured values)</t>
    <phoneticPr fontId="2"/>
  </si>
  <si>
    <t>Method other than Pattern A, B, and C</t>
    <phoneticPr fontId="2"/>
  </si>
  <si>
    <t>Gasoline</t>
    <phoneticPr fontId="2"/>
  </si>
  <si>
    <t>Total drive distance</t>
    <phoneticPr fontId="2"/>
  </si>
  <si>
    <t xml:space="preserve">Specific fuel consumption rate </t>
    <phoneticPr fontId="2"/>
  </si>
  <si>
    <t xml:space="preserve">Fuel type </t>
    <phoneticPr fontId="2"/>
  </si>
  <si>
    <t>x</t>
    <phoneticPr fontId="2"/>
  </si>
  <si>
    <t>vehicle category 1</t>
    <phoneticPr fontId="2"/>
  </si>
  <si>
    <t>i</t>
    <phoneticPr fontId="2"/>
  </si>
  <si>
    <t>L/km</t>
    <phoneticPr fontId="2"/>
  </si>
  <si>
    <t>Electricity</t>
    <phoneticPr fontId="2"/>
  </si>
  <si>
    <t>-</t>
    <phoneticPr fontId="2"/>
  </si>
  <si>
    <t>unit</t>
    <phoneticPr fontId="2"/>
  </si>
  <si>
    <t>Fuel</t>
    <phoneticPr fontId="2"/>
  </si>
  <si>
    <t>(6)</t>
    <phoneticPr fontId="2"/>
  </si>
  <si>
    <t>(7)</t>
    <phoneticPr fontId="2"/>
  </si>
  <si>
    <t>(8)</t>
    <phoneticPr fontId="2"/>
  </si>
  <si>
    <t>(9)</t>
    <phoneticPr fontId="2"/>
  </si>
  <si>
    <t>(10)</t>
    <phoneticPr fontId="2"/>
  </si>
  <si>
    <r>
      <t>RFC</t>
    </r>
    <r>
      <rPr>
        <vertAlign val="subscript"/>
        <sz val="11"/>
        <color theme="1"/>
        <rFont val="Arial"/>
        <family val="2"/>
      </rPr>
      <t>i,y</t>
    </r>
    <phoneticPr fontId="2"/>
  </si>
  <si>
    <t>Nm3/km</t>
    <phoneticPr fontId="2"/>
  </si>
  <si>
    <t>kg/km</t>
    <phoneticPr fontId="2"/>
  </si>
  <si>
    <t>L/km</t>
    <phoneticPr fontId="2"/>
  </si>
  <si>
    <t>kwh/km</t>
    <phoneticPr fontId="2"/>
  </si>
  <si>
    <r>
      <t>RFC</t>
    </r>
    <r>
      <rPr>
        <vertAlign val="subscript"/>
        <sz val="11"/>
        <color theme="1"/>
        <rFont val="Times New Roman"/>
        <family val="1"/>
      </rPr>
      <t>i(x),y</t>
    </r>
  </si>
  <si>
    <r>
      <t>NCV</t>
    </r>
    <r>
      <rPr>
        <vertAlign val="subscript"/>
        <sz val="11"/>
        <color theme="1"/>
        <rFont val="Times New Roman"/>
        <family val="1"/>
      </rPr>
      <t>x</t>
    </r>
  </si>
  <si>
    <r>
      <t>EF</t>
    </r>
    <r>
      <rPr>
        <vertAlign val="subscript"/>
        <sz val="11"/>
        <color theme="1"/>
        <rFont val="Times New Roman"/>
        <family val="1"/>
      </rPr>
      <t>CO2,x</t>
    </r>
  </si>
  <si>
    <r>
      <t>DD</t>
    </r>
    <r>
      <rPr>
        <vertAlign val="subscript"/>
        <sz val="11"/>
        <color theme="1"/>
        <rFont val="Times New Roman"/>
        <family val="1"/>
      </rPr>
      <t>i,y</t>
    </r>
  </si>
  <si>
    <t>vehicle category 2</t>
    <phoneticPr fontId="2"/>
  </si>
  <si>
    <t>vehicle category 3</t>
    <phoneticPr fontId="2"/>
  </si>
  <si>
    <t>vehicle category 4</t>
    <phoneticPr fontId="2"/>
  </si>
  <si>
    <t>vehicle category 5</t>
    <phoneticPr fontId="2"/>
  </si>
  <si>
    <t>vehicle category 6</t>
    <phoneticPr fontId="2"/>
  </si>
  <si>
    <t>vehicle category 7</t>
    <phoneticPr fontId="2"/>
  </si>
  <si>
    <t>vehicle category 8</t>
    <phoneticPr fontId="2"/>
  </si>
  <si>
    <t>vehicle category 9</t>
    <phoneticPr fontId="2"/>
  </si>
  <si>
    <t>vehicle category 10</t>
    <phoneticPr fontId="2"/>
  </si>
  <si>
    <t>Select from list</t>
  </si>
  <si>
    <t>Select from list</t>
    <phoneticPr fontId="2"/>
  </si>
  <si>
    <t>km/yr</t>
    <phoneticPr fontId="2"/>
  </si>
  <si>
    <t>-</t>
    <phoneticPr fontId="2"/>
  </si>
  <si>
    <t>(1)</t>
    <phoneticPr fontId="2"/>
  </si>
  <si>
    <t>(2)</t>
    <phoneticPr fontId="2"/>
  </si>
  <si>
    <t>(3)</t>
    <phoneticPr fontId="2"/>
  </si>
  <si>
    <t>(4)</t>
    <phoneticPr fontId="2"/>
  </si>
  <si>
    <t>(5)</t>
    <phoneticPr fontId="2"/>
  </si>
  <si>
    <t>[Attachment to Project Designe Document]  Ex-ante Estimation of Emission Reductions - calculation method 1</t>
    <phoneticPr fontId="2"/>
  </si>
  <si>
    <t>Option 2</t>
    <phoneticPr fontId="2"/>
  </si>
  <si>
    <t>vehicle category</t>
    <phoneticPr fontId="2"/>
  </si>
  <si>
    <t>Fuel efficiency improve rate by vehicle/fuel effciency measured</t>
    <phoneticPr fontId="2"/>
  </si>
  <si>
    <t>2. Set values  for calculation of project emissions</t>
    <phoneticPr fontId="2"/>
  </si>
  <si>
    <t>3. Calculations for project emissions</t>
    <phoneticPr fontId="2"/>
  </si>
  <si>
    <t>4. Set values  for calculation of reference emissions</t>
    <phoneticPr fontId="2"/>
  </si>
  <si>
    <t>5. Calculations for reference emissions</t>
    <phoneticPr fontId="2"/>
  </si>
  <si>
    <t>Gasoline</t>
  </si>
  <si>
    <t>vios</t>
    <phoneticPr fontId="2"/>
  </si>
  <si>
    <t>innova</t>
    <phoneticPr fontId="2"/>
  </si>
  <si>
    <t>calora</t>
    <phoneticPr fontId="2"/>
  </si>
  <si>
    <t>Hilux</t>
    <phoneticPr fontId="2"/>
  </si>
  <si>
    <t>leaf</t>
    <phoneticPr fontId="2"/>
  </si>
  <si>
    <t>Sai</t>
    <phoneticPr fontId="2"/>
  </si>
  <si>
    <t>aqua</t>
    <phoneticPr fontId="2"/>
  </si>
  <si>
    <t>miev</t>
    <phoneticPr fontId="2"/>
  </si>
  <si>
    <t>alt</t>
    <phoneticPr fontId="2"/>
  </si>
  <si>
    <t>poncho</t>
    <phoneticPr fontId="2"/>
  </si>
  <si>
    <t>Natural gas</t>
  </si>
  <si>
    <t>Electricity</t>
  </si>
  <si>
    <t>Diesel</t>
  </si>
  <si>
    <t>LPG</t>
  </si>
  <si>
    <t>[Attachment to Project Designe Document]  Ex-ante Estimation of Emission Reductions - calculation method 2</t>
    <phoneticPr fontId="2"/>
  </si>
  <si>
    <t>Occupation rate to DD</t>
    <phoneticPr fontId="2"/>
  </si>
  <si>
    <r>
      <t>PMR</t>
    </r>
    <r>
      <rPr>
        <vertAlign val="subscript"/>
        <sz val="11"/>
        <color theme="1"/>
        <rFont val="Times New Roman"/>
        <family val="1"/>
      </rPr>
      <t>i,y</t>
    </r>
    <phoneticPr fontId="2"/>
  </si>
  <si>
    <t>Paid mileage distance</t>
    <phoneticPr fontId="2"/>
  </si>
  <si>
    <r>
      <t>PD</t>
    </r>
    <r>
      <rPr>
        <vertAlign val="subscript"/>
        <sz val="11"/>
        <color theme="1"/>
        <rFont val="Times New Roman"/>
        <family val="1"/>
      </rPr>
      <t>i,y</t>
    </r>
    <phoneticPr fontId="2"/>
  </si>
  <si>
    <t>Occupation improve rate by transit effciency measures</t>
    <phoneticPr fontId="2"/>
  </si>
  <si>
    <t>[Attachment to Project Designe Document]  Ex-ante Estimation of Emission Reductions - calculation method 3</t>
    <phoneticPr fontId="2"/>
  </si>
  <si>
    <t>Option 1</t>
  </si>
  <si>
    <t>Table Default value RFC vehicles Urban Usage</t>
  </si>
  <si>
    <t>Vehicle category</t>
  </si>
  <si>
    <t>unit</t>
  </si>
  <si>
    <t>Cars</t>
  </si>
  <si>
    <t>km/l</t>
  </si>
  <si>
    <t>Taxis</t>
  </si>
  <si>
    <t>Motorcycles</t>
  </si>
  <si>
    <t>-</t>
  </si>
  <si>
    <t>Motorized 3-wheelers</t>
  </si>
  <si>
    <t>Large urban buses</t>
  </si>
  <si>
    <t>Option 2</t>
  </si>
  <si>
    <t>Reference emissions (Calculation method 2: for increased transit efficiency activities)</t>
  </si>
  <si>
    <t>paid mileage km/l</t>
  </si>
  <si>
    <t>Project emissions (Calculation method 1: for increased vehicle/fuel efficiency activities)</t>
  </si>
  <si>
    <t>DDi,y</t>
  </si>
  <si>
    <t>PFCi,x,y</t>
  </si>
  <si>
    <t>Net Calorific value of fuel type x in year y</t>
  </si>
  <si>
    <t>(J/mass or volume units of fuel)</t>
  </si>
  <si>
    <t>Project emissions (Calculation method 2: for increased transit efficiency activities)</t>
  </si>
  <si>
    <t>PDi,y</t>
  </si>
  <si>
    <t>Reference emissions (Calculation method 1: for increased vehicle/fuel efficiency activities)</t>
    <phoneticPr fontId="2"/>
  </si>
  <si>
    <t>(mass or volume units of fuel/km)</t>
  </si>
  <si>
    <t>Carbon emission factor for fuel type x in year y</t>
    <phoneticPr fontId="2"/>
  </si>
  <si>
    <t xml:space="preserve"> (gCO2/J)</t>
  </si>
  <si>
    <t xml:space="preserve"> (%)</t>
  </si>
  <si>
    <t>Fuel efficiency improve rate by transit efficiency measures</t>
    <phoneticPr fontId="2"/>
  </si>
  <si>
    <t xml:space="preserve">Total distance driven by vehicle category i project vehicles in year y during project period </t>
    <phoneticPr fontId="2"/>
  </si>
  <si>
    <t>(km)</t>
  </si>
  <si>
    <t>Project fuel consumption of vehicle category i using fuel type x in year y</t>
    <phoneticPr fontId="2"/>
  </si>
  <si>
    <t>Total paid mileage by vehicle category i project vehicles in year y</t>
    <phoneticPr fontId="2"/>
  </si>
  <si>
    <t xml:space="preserve"> (km)</t>
  </si>
  <si>
    <t>B</t>
    <phoneticPr fontId="2"/>
  </si>
  <si>
    <t>A</t>
    <phoneticPr fontId="2"/>
  </si>
  <si>
    <t>C</t>
    <phoneticPr fontId="2"/>
  </si>
  <si>
    <t xml:space="preserve">a) Value provided by the fuel supplier
b) Regional or national default value
c) IPCC default values as provided in Table 1.4 of Chapter 1 of Vol. 2 (Energy) of the 2006 IPCC Guidelines on National GHG Inventories </t>
    <phoneticPr fontId="2"/>
  </si>
  <si>
    <t>The data is updated at least in the years 1 and 4 of the project period.</t>
    <phoneticPr fontId="2"/>
  </si>
  <si>
    <t>surveys data</t>
    <phoneticPr fontId="2"/>
  </si>
  <si>
    <t>collecting the data from demondtration test</t>
    <phoneticPr fontId="2"/>
  </si>
  <si>
    <t>for Gasoline</t>
    <phoneticPr fontId="2"/>
  </si>
  <si>
    <t>for Diesel</t>
    <phoneticPr fontId="2"/>
  </si>
  <si>
    <t>Based on fuelling station reports for control group vehicle</t>
    <phoneticPr fontId="2"/>
  </si>
  <si>
    <t>Continuously, aggregated at least annually</t>
  </si>
  <si>
    <t>Control with fuel invoices</t>
  </si>
  <si>
    <t>Control group vehicles are set before project start</t>
    <phoneticPr fontId="2"/>
  </si>
  <si>
    <t xml:space="preserve">measurements should be undertaken in line with national or international fuel standards
 Data at the lower limit of the uncertainty at a 95% confidence interval </t>
    <phoneticPr fontId="2"/>
  </si>
  <si>
    <t>For (a) : the NCV should be obtained for each fuel delivery, from which weighted average annual values should be calculated.
For (b): review the appropriateness of the values annually
For (c): any future revision of the IPCC Guidelines should be taken into account</t>
    <phoneticPr fontId="2"/>
  </si>
  <si>
    <t>Verify if the values under (a), (b) and (c) are within the uncertainty range of the IPCC default values as provided in Table 1.2, Vol. 2 of the 2006 IPCC Guidelines. If the values fall below this range, collect additional information from the testing laboratory to justify the outcome or conduct additional measurements. The laboratories in (a), (b) or (c) should have ISO17025 accreditation or justify that they can comply with similar quality standards</t>
    <phoneticPr fontId="2"/>
  </si>
  <si>
    <t>The parameter is used for baseline as well as project emissions and vehicle owners or operators can buy fuel from a variety of sources (fuel stations). In practice therefore it is considered to be simpler to determine the parameter using options (b) or (c)</t>
    <phoneticPr fontId="2"/>
  </si>
  <si>
    <t>Based on fuelling station reports for project group vehicle</t>
    <phoneticPr fontId="2"/>
  </si>
  <si>
    <t>taxi operator</t>
    <phoneticPr fontId="2"/>
  </si>
  <si>
    <r>
      <t>NCV</t>
    </r>
    <r>
      <rPr>
        <vertAlign val="subscript"/>
        <sz val="10"/>
        <color theme="1"/>
        <rFont val="Arial Unicode MS"/>
        <family val="3"/>
        <charset val="128"/>
      </rPr>
      <t>x,y</t>
    </r>
  </si>
  <si>
    <r>
      <t>EF</t>
    </r>
    <r>
      <rPr>
        <vertAlign val="subscript"/>
        <sz val="10"/>
        <color theme="1"/>
        <rFont val="Arial Unicode MS"/>
        <family val="3"/>
        <charset val="128"/>
      </rPr>
      <t>CO2,x,y</t>
    </r>
  </si>
  <si>
    <r>
      <t>p</t>
    </r>
    <r>
      <rPr>
        <vertAlign val="subscript"/>
        <sz val="10"/>
        <color theme="1"/>
        <rFont val="Arial Unicode MS"/>
        <family val="3"/>
        <charset val="128"/>
      </rPr>
      <t>TE</t>
    </r>
  </si>
  <si>
    <t>collecting puchase amount from retailer invoices and inputing to an spread sheet manually</t>
    <phoneticPr fontId="2"/>
  </si>
  <si>
    <t>collecting the data from demonstration test</t>
    <phoneticPr fontId="2"/>
  </si>
  <si>
    <t xml:space="preserve">Based on GPS (preferred), other electronic means or odometer </t>
    <phoneticPr fontId="2"/>
  </si>
  <si>
    <t>Continuously, aggregated at least annually</t>
    <phoneticPr fontId="2"/>
  </si>
  <si>
    <t xml:space="preserve">a) Value provided by the fuel supplier
b) Regional or national default value
c) IPCC default values as provided in Table 1.4 of Chapter 1 of Vol. 2 (Energy) of the 2006 IPCC Guidelines on National GHG Inventories </t>
    <phoneticPr fontId="2"/>
  </si>
  <si>
    <t>Based on transactions from taxi drivers</t>
    <phoneticPr fontId="2"/>
  </si>
  <si>
    <t>Continuously, aggregated at least annually</t>
    <phoneticPr fontId="2"/>
  </si>
  <si>
    <t>collecting purchase amount from retailer invoices and inputting to an spread sheet manually</t>
    <phoneticPr fontId="2"/>
  </si>
  <si>
    <t>Vios</t>
    <phoneticPr fontId="2"/>
  </si>
  <si>
    <r>
      <t>NCV</t>
    </r>
    <r>
      <rPr>
        <vertAlign val="subscript"/>
        <sz val="10"/>
        <color theme="1"/>
        <rFont val="Arial Unicode MS"/>
        <family val="3"/>
        <charset val="128"/>
      </rPr>
      <t>x</t>
    </r>
    <phoneticPr fontId="2"/>
  </si>
  <si>
    <r>
      <t>EF</t>
    </r>
    <r>
      <rPr>
        <vertAlign val="subscript"/>
        <sz val="10"/>
        <color theme="1"/>
        <rFont val="Arial Unicode MS"/>
        <family val="3"/>
        <charset val="128"/>
      </rPr>
      <t>CO2,x</t>
    </r>
    <phoneticPr fontId="2"/>
  </si>
  <si>
    <r>
      <t>RFC</t>
    </r>
    <r>
      <rPr>
        <vertAlign val="subscript"/>
        <sz val="10"/>
        <color theme="1"/>
        <rFont val="Arial Unicode MS"/>
        <family val="3"/>
        <charset val="128"/>
      </rPr>
      <t>i(x)</t>
    </r>
    <phoneticPr fontId="2"/>
  </si>
  <si>
    <t xml:space="preserve">Referential fuel consumption of vehicle category i </t>
    <phoneticPr fontId="2"/>
  </si>
  <si>
    <t>Net calorific value of fuel type x</t>
    <phoneticPr fontId="2"/>
  </si>
  <si>
    <t xml:space="preserve">Carbon emission factor for fuel type x </t>
    <phoneticPr fontId="2"/>
  </si>
  <si>
    <r>
      <t>p</t>
    </r>
    <r>
      <rPr>
        <vertAlign val="subscript"/>
        <sz val="10"/>
        <color theme="1"/>
        <rFont val="Arial Unicode MS"/>
        <family val="3"/>
        <charset val="128"/>
      </rPr>
      <t>VE,i(x)</t>
    </r>
    <phoneticPr fontId="2"/>
  </si>
  <si>
    <t>Fuel efficiency improve rate of vehicle category i by vehicle/fuel efficiency measures</t>
    <phoneticPr fontId="2"/>
  </si>
  <si>
    <t>Option 3</t>
    <phoneticPr fontId="2"/>
  </si>
  <si>
    <r>
      <t>RFC</t>
    </r>
    <r>
      <rPr>
        <vertAlign val="subscript"/>
        <sz val="10"/>
        <color theme="1"/>
        <rFont val="Arial Unicode MS"/>
        <family val="3"/>
        <charset val="128"/>
      </rPr>
      <t>i(x),y</t>
    </r>
    <phoneticPr fontId="2"/>
  </si>
  <si>
    <t>Referential fuel consumption of vehicle category i in year y</t>
    <phoneticPr fontId="2"/>
  </si>
  <si>
    <r>
      <t>RFC</t>
    </r>
    <r>
      <rPr>
        <vertAlign val="subscript"/>
        <sz val="10"/>
        <color theme="1"/>
        <rFont val="Arial Unicode MS"/>
        <family val="3"/>
        <charset val="128"/>
      </rPr>
      <t>i(x)</t>
    </r>
    <phoneticPr fontId="2"/>
  </si>
  <si>
    <r>
      <t>EF</t>
    </r>
    <r>
      <rPr>
        <vertAlign val="subscript"/>
        <sz val="10"/>
        <color theme="1"/>
        <rFont val="Arial Unicode MS"/>
        <family val="3"/>
        <charset val="128"/>
      </rPr>
      <t>CO2,x</t>
    </r>
    <phoneticPr fontId="2"/>
  </si>
  <si>
    <t xml:space="preserve">Net calorific value of fuel type x </t>
    <phoneticPr fontId="2"/>
  </si>
  <si>
    <t>Referential fuel consumption of vehicle category i in year y</t>
    <phoneticPr fontId="2"/>
  </si>
  <si>
    <r>
      <t>PMR</t>
    </r>
    <r>
      <rPr>
        <vertAlign val="subscript"/>
        <sz val="10"/>
        <color theme="1"/>
        <rFont val="Arial Unicode MS"/>
        <family val="3"/>
        <charset val="128"/>
      </rPr>
      <t>i,ref</t>
    </r>
    <phoneticPr fontId="2"/>
  </si>
  <si>
    <t>Reference occupation rate by vehicle category i</t>
    <phoneticPr fontId="2"/>
  </si>
  <si>
    <t>%</t>
    <phoneticPr fontId="2"/>
  </si>
  <si>
    <t>C</t>
    <phoneticPr fontId="2"/>
  </si>
  <si>
    <r>
      <t>PMR</t>
    </r>
    <r>
      <rPr>
        <vertAlign val="subscript"/>
        <sz val="10"/>
        <color theme="1"/>
        <rFont val="Arial Unicode MS"/>
        <family val="3"/>
        <charset val="128"/>
      </rPr>
      <t>i,ref,y</t>
    </r>
    <phoneticPr fontId="2"/>
  </si>
  <si>
    <t>Reference occupation rate by vehicle category i in year y</t>
    <phoneticPr fontId="2"/>
  </si>
  <si>
    <t>Reference emissions (Calculation method 3: for combined measure activities)</t>
    <phoneticPr fontId="2"/>
  </si>
  <si>
    <t>same to 13.2</t>
    <phoneticPr fontId="2"/>
  </si>
  <si>
    <t>Project emissions (Calculation method 3: for combined measure activities)</t>
    <phoneticPr fontId="2"/>
  </si>
  <si>
    <t>same to 13.5</t>
    <phoneticPr fontId="2"/>
  </si>
  <si>
    <t>Option 1 or Option 3</t>
    <phoneticPr fontId="2"/>
  </si>
  <si>
    <t>Option 1 or Option 3</t>
    <phoneticPr fontId="2"/>
  </si>
  <si>
    <t>Option 1 or Option 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</si>
</sst>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
    <numFmt numFmtId="178" formatCode="0.000"/>
    <numFmt numFmtId="179" formatCode="0.0000"/>
    <numFmt numFmtId="180" formatCode="0.00000"/>
    <numFmt numFmtId="181" formatCode="#,##0.00_ ;[Red]\-#,##0.00\ "/>
    <numFmt numFmtId="182" formatCode="0.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Arial"/>
      <family val="2"/>
    </font>
    <font>
      <sz val="10"/>
      <color theme="1"/>
      <name val="Arial"/>
      <family val="2"/>
    </font>
    <font>
      <vertAlign val="subscript"/>
      <sz val="11"/>
      <color theme="1"/>
      <name val="Arial"/>
      <family val="2"/>
    </font>
    <font>
      <b/>
      <sz val="11"/>
      <color theme="0"/>
      <name val="Arial"/>
      <family val="2"/>
    </font>
    <font>
      <b/>
      <sz val="11"/>
      <color theme="1"/>
      <name val="Arial"/>
      <family val="2"/>
    </font>
    <font>
      <vertAlign val="superscript"/>
      <sz val="11"/>
      <color theme="1"/>
      <name val="Arial"/>
      <family val="2"/>
    </font>
    <font>
      <b/>
      <sz val="10"/>
      <color theme="0"/>
      <name val="Arial"/>
      <family val="2"/>
    </font>
    <font>
      <sz val="11"/>
      <color theme="1"/>
      <name val="Times New Roman"/>
      <family val="1"/>
    </font>
    <font>
      <vertAlign val="subscript"/>
      <sz val="11"/>
      <color theme="1"/>
      <name val="Times New Roman"/>
      <family val="1"/>
    </font>
    <font>
      <sz val="11"/>
      <color theme="1"/>
      <name val="Arial Unicode MS"/>
      <family val="3"/>
      <charset val="128"/>
    </font>
    <font>
      <sz val="10"/>
      <color theme="1"/>
      <name val="Arial Unicode MS"/>
      <family val="3"/>
      <charset val="128"/>
    </font>
    <font>
      <sz val="9"/>
      <color theme="1"/>
      <name val="Arial Unicode MS"/>
      <family val="3"/>
      <charset val="128"/>
    </font>
    <font>
      <b/>
      <sz val="10"/>
      <color theme="0"/>
      <name val="Arial Unicode MS"/>
      <family val="3"/>
      <charset val="128"/>
    </font>
    <font>
      <vertAlign val="subscript"/>
      <sz val="10"/>
      <color theme="1"/>
      <name val="Arial Unicode MS"/>
      <family val="3"/>
      <charset val="128"/>
    </font>
    <font>
      <b/>
      <sz val="10"/>
      <color theme="1"/>
      <name val="Arial Unicode MS"/>
      <family val="3"/>
      <charset val="128"/>
    </font>
    <font>
      <b/>
      <sz val="11"/>
      <color theme="1"/>
      <name val="Arial Unicode MS"/>
      <family val="3"/>
      <charset val="128"/>
    </font>
    <font>
      <sz val="8"/>
      <color theme="1"/>
      <name val="Arial Unicode MS"/>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rgb="FFFFCC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indexed="64"/>
      </top>
      <bottom/>
      <diagonal/>
    </border>
    <border>
      <left style="thin">
        <color theme="1" tint="0.34998626667073579"/>
      </left>
      <right/>
      <top/>
      <bottom/>
      <diagonal/>
    </border>
    <border>
      <left/>
      <right/>
      <top style="thin">
        <color indexed="64"/>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style="thin">
        <color theme="1" tint="0.34998626667073579"/>
      </left>
      <right style="thin">
        <color theme="1" tint="0.34998626667073579"/>
      </right>
      <top style="thin">
        <color indexed="64"/>
      </top>
      <bottom style="thin">
        <color theme="1" tint="0.34998626667073579"/>
      </bottom>
      <diagonal/>
    </border>
    <border>
      <left style="medium">
        <color rgb="FFC00000"/>
      </left>
      <right style="medium">
        <color rgb="FFC00000"/>
      </right>
      <top style="medium">
        <color rgb="FFC00000"/>
      </top>
      <bottom style="medium">
        <color rgb="FFC00000"/>
      </bottom>
      <diagonal/>
    </border>
    <border>
      <left style="thin">
        <color indexed="64"/>
      </left>
      <right/>
      <top/>
      <bottom/>
      <diagonal/>
    </border>
    <border>
      <left/>
      <right/>
      <top style="thin">
        <color indexed="64"/>
      </top>
      <bottom style="thin">
        <color theme="1" tint="0.34998626667073579"/>
      </bottom>
      <diagonal/>
    </border>
    <border>
      <left style="medium">
        <color indexed="64"/>
      </left>
      <right/>
      <top style="medium">
        <color indexed="64"/>
      </top>
      <bottom/>
      <diagonal/>
    </border>
    <border>
      <left/>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1" tint="0.34998626667073579"/>
      </right>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indexed="64"/>
      </left>
      <right/>
      <top/>
      <bottom/>
      <diagonal/>
    </border>
    <border>
      <left/>
      <right style="medium">
        <color indexed="64"/>
      </right>
      <top/>
      <bottom/>
      <diagonal/>
    </border>
    <border>
      <left style="medium">
        <color indexed="64"/>
      </left>
      <right style="thin">
        <color theme="1" tint="0.34998626667073579"/>
      </right>
      <top/>
      <bottom/>
      <diagonal/>
    </border>
    <border>
      <left style="thin">
        <color theme="1" tint="0.34998626667073579"/>
      </left>
      <right style="medium">
        <color indexed="64"/>
      </right>
      <top style="thin">
        <color theme="1" tint="0.34998626667073579"/>
      </top>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medium">
        <color rgb="FFC00000"/>
      </left>
      <right style="medium">
        <color rgb="FFC00000"/>
      </right>
      <top style="medium">
        <color rgb="FFC00000"/>
      </top>
      <bottom/>
      <diagonal/>
    </border>
    <border>
      <left style="thin">
        <color indexed="64"/>
      </left>
      <right/>
      <top style="thin">
        <color indexed="64"/>
      </top>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1" tint="0.34998626667073579"/>
      </right>
      <top style="thin">
        <color theme="1" tint="0.34998626667073579"/>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6" borderId="0" xfId="0" applyFont="1" applyFill="1" applyBorder="1">
      <alignment vertical="center"/>
    </xf>
    <xf numFmtId="0" fontId="3" fillId="0" borderId="0" xfId="0" applyFont="1" applyFill="1" applyBorder="1" applyAlignment="1">
      <alignment horizontal="center" vertical="center"/>
    </xf>
    <xf numFmtId="0" fontId="6" fillId="6" borderId="0" xfId="0" applyFont="1" applyFill="1" applyBorder="1">
      <alignment vertical="center"/>
    </xf>
    <xf numFmtId="0" fontId="6" fillId="6" borderId="0" xfId="0" applyFont="1" applyFill="1" applyBorder="1" applyAlignment="1">
      <alignment horizontal="center" vertical="center"/>
    </xf>
    <xf numFmtId="0" fontId="3" fillId="5" borderId="11" xfId="0" applyFont="1" applyFill="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5" borderId="14" xfId="0" applyFont="1" applyFill="1" applyBorder="1">
      <alignment vertical="center"/>
    </xf>
    <xf numFmtId="0" fontId="3" fillId="5" borderId="5" xfId="0" applyFont="1" applyFill="1" applyBorder="1">
      <alignment vertical="center"/>
    </xf>
    <xf numFmtId="0" fontId="3" fillId="5" borderId="7" xfId="0" applyFont="1" applyFill="1" applyBorder="1">
      <alignment vertical="center"/>
    </xf>
    <xf numFmtId="0" fontId="3" fillId="5" borderId="4" xfId="0" applyFont="1" applyFill="1" applyBorder="1">
      <alignment vertical="center"/>
    </xf>
    <xf numFmtId="0" fontId="3" fillId="0" borderId="4" xfId="0" applyFont="1" applyBorder="1">
      <alignment vertical="center"/>
    </xf>
    <xf numFmtId="0" fontId="3" fillId="6" borderId="3" xfId="0" applyFont="1" applyFill="1" applyBorder="1">
      <alignment vertical="center"/>
    </xf>
    <xf numFmtId="0" fontId="3" fillId="6" borderId="7" xfId="0" applyFont="1" applyFill="1" applyBorder="1">
      <alignment vertical="center"/>
    </xf>
    <xf numFmtId="0" fontId="6" fillId="6" borderId="4" xfId="0" applyFont="1" applyFill="1" applyBorder="1">
      <alignment vertical="center"/>
    </xf>
    <xf numFmtId="0" fontId="6" fillId="6" borderId="5" xfId="0" applyFont="1" applyFill="1" applyBorder="1">
      <alignment vertical="center"/>
    </xf>
    <xf numFmtId="0" fontId="6" fillId="6" borderId="3" xfId="0" applyFont="1" applyFill="1" applyBorder="1">
      <alignment vertical="center"/>
    </xf>
    <xf numFmtId="0" fontId="3" fillId="5" borderId="6" xfId="0" applyFont="1" applyFill="1" applyBorder="1">
      <alignment vertical="center"/>
    </xf>
    <xf numFmtId="0" fontId="6" fillId="6" borderId="18" xfId="0" applyFont="1" applyFill="1" applyBorder="1">
      <alignment vertical="center"/>
    </xf>
    <xf numFmtId="0" fontId="3" fillId="6" borderId="19" xfId="0" applyFont="1" applyFill="1" applyBorder="1">
      <alignment vertical="center"/>
    </xf>
    <xf numFmtId="0" fontId="3" fillId="6" borderId="20" xfId="0" applyFont="1" applyFill="1" applyBorder="1">
      <alignment vertical="center"/>
    </xf>
    <xf numFmtId="0" fontId="6" fillId="6" borderId="20" xfId="0" applyFont="1" applyFill="1" applyBorder="1">
      <alignment vertical="center"/>
    </xf>
    <xf numFmtId="0" fontId="6" fillId="6" borderId="20" xfId="0" applyFont="1" applyFill="1" applyBorder="1" applyAlignment="1">
      <alignment horizontal="center" vertical="center"/>
    </xf>
    <xf numFmtId="0" fontId="6" fillId="6" borderId="21" xfId="0" applyFont="1" applyFill="1" applyBorder="1" applyAlignment="1">
      <alignment horizontal="center" vertical="center" shrinkToFit="1"/>
    </xf>
    <xf numFmtId="0" fontId="3" fillId="6" borderId="22" xfId="0" applyFont="1" applyFill="1" applyBorder="1">
      <alignment vertical="center"/>
    </xf>
    <xf numFmtId="0" fontId="3" fillId="0" borderId="23" xfId="0" applyFont="1" applyFill="1" applyBorder="1" applyAlignment="1">
      <alignment horizontal="center" vertical="center"/>
    </xf>
    <xf numFmtId="0" fontId="6" fillId="6" borderId="24" xfId="0" applyFont="1" applyFill="1" applyBorder="1">
      <alignment vertical="center"/>
    </xf>
    <xf numFmtId="0" fontId="6" fillId="6" borderId="23" xfId="0" applyFont="1" applyFill="1" applyBorder="1" applyAlignment="1">
      <alignment horizontal="center" vertical="center"/>
    </xf>
    <xf numFmtId="0" fontId="3" fillId="6" borderId="24" xfId="0" applyFont="1" applyFill="1" applyBorder="1">
      <alignment vertical="center"/>
    </xf>
    <xf numFmtId="0" fontId="6" fillId="6" borderId="25" xfId="0" applyFont="1" applyFill="1" applyBorder="1" applyAlignment="1">
      <alignment horizontal="center" vertical="center"/>
    </xf>
    <xf numFmtId="0" fontId="3" fillId="6" borderId="26" xfId="0" applyFont="1" applyFill="1" applyBorder="1">
      <alignment vertical="center"/>
    </xf>
    <xf numFmtId="0" fontId="4" fillId="0" borderId="0" xfId="0" applyFont="1" applyFill="1" applyBorder="1" applyAlignment="1">
      <alignment horizontal="center" vertical="center"/>
    </xf>
    <xf numFmtId="0" fontId="3" fillId="5" borderId="9" xfId="0" applyFont="1" applyFill="1" applyBorder="1">
      <alignment vertical="center"/>
    </xf>
    <xf numFmtId="0" fontId="3" fillId="5" borderId="10" xfId="0" applyFont="1" applyFill="1" applyBorder="1">
      <alignment vertical="center"/>
    </xf>
    <xf numFmtId="0" fontId="3" fillId="8" borderId="7" xfId="0" applyFont="1" applyFill="1" applyBorder="1">
      <alignment vertical="center"/>
    </xf>
    <xf numFmtId="0" fontId="3" fillId="8" borderId="8" xfId="0" applyFont="1" applyFill="1" applyBorder="1">
      <alignment vertical="center"/>
    </xf>
    <xf numFmtId="0" fontId="3" fillId="8" borderId="12" xfId="0" applyFont="1" applyFill="1" applyBorder="1">
      <alignment vertical="center"/>
    </xf>
    <xf numFmtId="0" fontId="3" fillId="8" borderId="13" xfId="0" applyFont="1" applyFill="1" applyBorder="1">
      <alignment vertical="center"/>
    </xf>
    <xf numFmtId="0" fontId="3" fillId="0" borderId="2" xfId="0" applyFont="1" applyFill="1" applyBorder="1">
      <alignment vertical="center"/>
    </xf>
    <xf numFmtId="0" fontId="3" fillId="0" borderId="28" xfId="0" applyFont="1" applyFill="1" applyBorder="1">
      <alignment vertical="center"/>
    </xf>
    <xf numFmtId="0" fontId="6" fillId="9" borderId="0" xfId="0" applyFont="1" applyFill="1" applyAlignment="1">
      <alignment vertical="center"/>
    </xf>
    <xf numFmtId="0" fontId="9" fillId="9" borderId="0" xfId="0" applyFont="1" applyFill="1" applyAlignment="1">
      <alignment vertical="center"/>
    </xf>
    <xf numFmtId="0" fontId="3" fillId="0" borderId="1" xfId="0" applyFont="1" applyBorder="1">
      <alignment vertical="center"/>
    </xf>
    <xf numFmtId="0" fontId="3" fillId="5" borderId="0" xfId="0" applyFont="1" applyFill="1" applyBorder="1">
      <alignment vertical="center"/>
    </xf>
    <xf numFmtId="0" fontId="3" fillId="0" borderId="1" xfId="0" applyFont="1" applyFill="1" applyBorder="1">
      <alignment vertical="center"/>
    </xf>
    <xf numFmtId="0" fontId="3" fillId="0" borderId="1" xfId="0" applyFont="1" applyFill="1" applyBorder="1" applyAlignment="1">
      <alignment horizontal="center" vertical="center"/>
    </xf>
    <xf numFmtId="0" fontId="3" fillId="8" borderId="2" xfId="0" applyFont="1" applyFill="1" applyBorder="1">
      <alignment vertical="center"/>
    </xf>
    <xf numFmtId="0" fontId="3" fillId="8" borderId="29" xfId="0" applyFont="1" applyFill="1" applyBorder="1">
      <alignment vertical="center"/>
    </xf>
    <xf numFmtId="0" fontId="3" fillId="0" borderId="27" xfId="0" applyFont="1" applyBorder="1" applyAlignment="1">
      <alignment horizontal="center" vertical="center"/>
    </xf>
    <xf numFmtId="0" fontId="3" fillId="7" borderId="1" xfId="1" applyFont="1" applyFill="1" applyBorder="1">
      <alignment vertical="center"/>
    </xf>
    <xf numFmtId="0" fontId="3" fillId="3" borderId="1" xfId="0" applyFont="1" applyFill="1" applyBorder="1" applyAlignment="1">
      <alignment horizontal="center" vertical="center"/>
    </xf>
    <xf numFmtId="0" fontId="3" fillId="0" borderId="6" xfId="0" applyFont="1" applyBorder="1">
      <alignment vertical="center"/>
    </xf>
    <xf numFmtId="0" fontId="3" fillId="8" borderId="31" xfId="0" applyFont="1" applyFill="1" applyBorder="1">
      <alignment vertical="center"/>
    </xf>
    <xf numFmtId="0" fontId="3" fillId="8" borderId="17" xfId="0" applyFont="1" applyFill="1" applyBorder="1">
      <alignment vertical="center"/>
    </xf>
    <xf numFmtId="0" fontId="3" fillId="8" borderId="32" xfId="0" applyFont="1" applyFill="1" applyBorder="1">
      <alignment vertical="center"/>
    </xf>
    <xf numFmtId="0" fontId="3" fillId="0" borderId="33" xfId="0" applyFont="1" applyBorder="1" applyAlignment="1">
      <alignment horizontal="center" vertical="center"/>
    </xf>
    <xf numFmtId="0" fontId="3" fillId="8" borderId="16" xfId="0" applyFont="1" applyFill="1" applyBorder="1">
      <alignment vertical="center"/>
    </xf>
    <xf numFmtId="0" fontId="3" fillId="8" borderId="34" xfId="0" applyFont="1" applyFill="1" applyBorder="1">
      <alignment vertical="center"/>
    </xf>
    <xf numFmtId="0" fontId="10" fillId="0" borderId="1" xfId="0" applyFont="1" applyBorder="1" applyAlignment="1">
      <alignment horizontal="center" vertical="center"/>
    </xf>
    <xf numFmtId="0" fontId="3" fillId="0" borderId="1" xfId="0" quotePrefix="1" applyFont="1" applyFill="1" applyBorder="1" applyAlignment="1">
      <alignment horizontal="center" vertical="center"/>
    </xf>
    <xf numFmtId="0" fontId="0" fillId="0" borderId="1" xfId="0" applyBorder="1">
      <alignment vertical="center"/>
    </xf>
    <xf numFmtId="40" fontId="3" fillId="8" borderId="32" xfId="2" applyNumberFormat="1" applyFont="1" applyFill="1" applyBorder="1">
      <alignment vertical="center"/>
    </xf>
    <xf numFmtId="0" fontId="3" fillId="10" borderId="1" xfId="0" applyFont="1" applyFill="1" applyBorder="1">
      <alignment vertical="center"/>
    </xf>
    <xf numFmtId="176" fontId="3" fillId="10" borderId="1" xfId="0" applyNumberFormat="1" applyFont="1" applyFill="1" applyBorder="1">
      <alignment vertical="center"/>
    </xf>
    <xf numFmtId="179" fontId="3" fillId="10" borderId="1" xfId="0" applyNumberFormat="1" applyFont="1" applyFill="1" applyBorder="1">
      <alignment vertical="center"/>
    </xf>
    <xf numFmtId="177" fontId="3" fillId="10" borderId="1" xfId="0" applyNumberFormat="1" applyFont="1" applyFill="1" applyBorder="1" applyAlignment="1">
      <alignment horizontal="right" vertical="center"/>
    </xf>
    <xf numFmtId="0" fontId="3" fillId="10" borderId="1" xfId="0" applyFont="1" applyFill="1" applyBorder="1" applyAlignment="1">
      <alignment horizontal="center" vertical="center"/>
    </xf>
    <xf numFmtId="0" fontId="3" fillId="10" borderId="1" xfId="0" applyFont="1" applyFill="1" applyBorder="1" applyAlignment="1">
      <alignment horizontal="right" vertical="center"/>
    </xf>
    <xf numFmtId="0" fontId="3" fillId="10" borderId="1" xfId="0" quotePrefix="1" applyFont="1" applyFill="1" applyBorder="1">
      <alignment vertical="center"/>
    </xf>
    <xf numFmtId="0" fontId="3" fillId="10" borderId="32" xfId="1" applyFont="1" applyFill="1" applyBorder="1">
      <alignment vertical="center"/>
    </xf>
    <xf numFmtId="49" fontId="3" fillId="10" borderId="1" xfId="1" applyNumberFormat="1" applyFont="1" applyFill="1" applyBorder="1">
      <alignment vertical="center"/>
    </xf>
    <xf numFmtId="38" fontId="3" fillId="10" borderId="1" xfId="2" applyFont="1" applyFill="1" applyBorder="1">
      <alignment vertical="center"/>
    </xf>
    <xf numFmtId="180" fontId="12" fillId="0" borderId="1" xfId="0" applyNumberFormat="1" applyFont="1" applyBorder="1">
      <alignment vertical="center"/>
    </xf>
    <xf numFmtId="0" fontId="12" fillId="0" borderId="1" xfId="0" applyFont="1" applyBorder="1">
      <alignment vertical="center"/>
    </xf>
    <xf numFmtId="178" fontId="12" fillId="0" borderId="1" xfId="0" applyNumberFormat="1" applyFont="1" applyBorder="1">
      <alignment vertical="center"/>
    </xf>
    <xf numFmtId="0" fontId="3" fillId="0" borderId="1" xfId="1" applyFont="1" applyFill="1" applyBorder="1">
      <alignment vertical="center"/>
    </xf>
    <xf numFmtId="181" fontId="3" fillId="0" borderId="30" xfId="0" applyNumberFormat="1" applyFont="1" applyBorder="1">
      <alignment vertical="center"/>
    </xf>
    <xf numFmtId="181" fontId="3" fillId="0" borderId="15" xfId="0" applyNumberFormat="1" applyFont="1" applyBorder="1">
      <alignment vertical="center"/>
    </xf>
    <xf numFmtId="0" fontId="6" fillId="0" borderId="0" xfId="0" applyFont="1" applyFill="1" applyAlignment="1">
      <alignment vertical="center"/>
    </xf>
    <xf numFmtId="0" fontId="12" fillId="0" borderId="1" xfId="0" applyFont="1" applyBorder="1" applyAlignment="1">
      <alignment horizontal="center" vertical="center"/>
    </xf>
    <xf numFmtId="0" fontId="3" fillId="0" borderId="1" xfId="0" quotePrefix="1" applyFont="1" applyFill="1" applyBorder="1">
      <alignment vertical="center"/>
    </xf>
    <xf numFmtId="0" fontId="3" fillId="0" borderId="32" xfId="1" applyFont="1" applyFill="1" applyBorder="1">
      <alignment vertical="center"/>
    </xf>
    <xf numFmtId="0" fontId="3" fillId="0" borderId="8" xfId="0" applyFont="1" applyFill="1" applyBorder="1">
      <alignment vertical="center"/>
    </xf>
    <xf numFmtId="180" fontId="12" fillId="0" borderId="1" xfId="0" applyNumberFormat="1" applyFont="1" applyFill="1" applyBorder="1">
      <alignment vertical="center"/>
    </xf>
    <xf numFmtId="0" fontId="3" fillId="0" borderId="13" xfId="0" applyFont="1" applyFill="1" applyBorder="1">
      <alignment vertical="center"/>
    </xf>
    <xf numFmtId="0" fontId="3" fillId="0" borderId="29" xfId="0" applyFont="1" applyFill="1" applyBorder="1">
      <alignment vertical="center"/>
    </xf>
    <xf numFmtId="9" fontId="12" fillId="0" borderId="1" xfId="3" applyFont="1" applyBorder="1">
      <alignment vertical="center"/>
    </xf>
    <xf numFmtId="9" fontId="12" fillId="10" borderId="1" xfId="3" applyFont="1" applyFill="1" applyBorder="1">
      <alignment vertical="center"/>
    </xf>
    <xf numFmtId="9" fontId="3" fillId="0" borderId="32" xfId="3" applyFont="1" applyFill="1" applyBorder="1">
      <alignment vertical="center"/>
    </xf>
    <xf numFmtId="38" fontId="3" fillId="0" borderId="32" xfId="2" applyFont="1" applyFill="1" applyBorder="1">
      <alignment vertical="center"/>
    </xf>
    <xf numFmtId="38" fontId="3" fillId="0" borderId="1" xfId="2" applyFont="1" applyFill="1" applyBorder="1">
      <alignment vertical="center"/>
    </xf>
    <xf numFmtId="0" fontId="13" fillId="0" borderId="38" xfId="0" applyFont="1" applyBorder="1" applyAlignment="1">
      <alignment horizontal="justify" vertical="center" wrapText="1"/>
    </xf>
    <xf numFmtId="0" fontId="13" fillId="0" borderId="0" xfId="0" applyFont="1">
      <alignment vertical="center"/>
    </xf>
    <xf numFmtId="0" fontId="13" fillId="0" borderId="0" xfId="0" applyFont="1" applyAlignment="1">
      <alignment horizontal="justify" vertical="center"/>
    </xf>
    <xf numFmtId="0" fontId="15" fillId="4" borderId="12"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xf>
    <xf numFmtId="0" fontId="13" fillId="0" borderId="35" xfId="0" applyFont="1" applyBorder="1" applyAlignment="1">
      <alignment horizontal="justify" vertical="center" wrapText="1"/>
    </xf>
    <xf numFmtId="0" fontId="13" fillId="0" borderId="36" xfId="0" applyFont="1" applyBorder="1" applyAlignment="1">
      <alignment horizontal="justify" vertical="center" wrapText="1"/>
    </xf>
    <xf numFmtId="0" fontId="13" fillId="0" borderId="37" xfId="0" applyFont="1" applyBorder="1" applyAlignment="1">
      <alignment horizontal="justify" vertical="center" wrapText="1"/>
    </xf>
    <xf numFmtId="0" fontId="17" fillId="4" borderId="6" xfId="0" applyFont="1" applyFill="1" applyBorder="1" applyAlignment="1">
      <alignment horizontal="center" vertical="center" wrapText="1"/>
    </xf>
    <xf numFmtId="0" fontId="13" fillId="0" borderId="4" xfId="0" applyFont="1" applyFill="1" applyBorder="1" applyAlignment="1">
      <alignment vertical="center" wrapText="1"/>
    </xf>
    <xf numFmtId="0" fontId="13" fillId="3" borderId="3" xfId="0" applyFont="1" applyFill="1" applyBorder="1" applyAlignment="1">
      <alignment vertical="center" wrapText="1"/>
    </xf>
    <xf numFmtId="38" fontId="13" fillId="3" borderId="3" xfId="2" applyFont="1" applyFill="1" applyBorder="1" applyAlignment="1">
      <alignment vertical="center" wrapText="1"/>
    </xf>
    <xf numFmtId="0" fontId="13" fillId="0" borderId="4" xfId="0" applyFont="1" applyFill="1" applyBorder="1" applyAlignment="1">
      <alignment horizontal="left" vertical="center" wrapText="1"/>
    </xf>
    <xf numFmtId="0" fontId="13" fillId="0" borderId="4" xfId="0" applyFont="1" applyFill="1" applyBorder="1">
      <alignment vertical="center"/>
    </xf>
    <xf numFmtId="0" fontId="18" fillId="0" borderId="0" xfId="0" applyFont="1" applyAlignment="1">
      <alignment horizontal="left" vertical="center" indent="2"/>
    </xf>
    <xf numFmtId="0" fontId="18" fillId="0" borderId="0" xfId="0" applyFont="1" applyAlignment="1">
      <alignment vertical="center"/>
    </xf>
    <xf numFmtId="0" fontId="18" fillId="0" borderId="0" xfId="0" applyFont="1">
      <alignment vertical="center"/>
    </xf>
    <xf numFmtId="0" fontId="18" fillId="0" borderId="0" xfId="0" applyFont="1" applyAlignment="1">
      <alignment horizontal="justify" vertical="center"/>
    </xf>
    <xf numFmtId="0" fontId="13" fillId="0" borderId="1" xfId="0" applyFont="1" applyBorder="1" applyAlignment="1">
      <alignment horizontal="left" vertical="center" wrapText="1"/>
    </xf>
    <xf numFmtId="0" fontId="13" fillId="0" borderId="1" xfId="0" applyFont="1" applyFill="1" applyBorder="1" applyAlignment="1">
      <alignment vertical="center" wrapText="1"/>
    </xf>
    <xf numFmtId="0" fontId="13" fillId="3" borderId="1" xfId="0" applyFont="1" applyFill="1" applyBorder="1" applyAlignment="1">
      <alignment vertical="center" wrapText="1"/>
    </xf>
    <xf numFmtId="0" fontId="19" fillId="0" borderId="38" xfId="0" applyFont="1" applyBorder="1" applyAlignment="1">
      <alignment horizontal="justify" vertical="center" wrapText="1"/>
    </xf>
    <xf numFmtId="0" fontId="13" fillId="0" borderId="38" xfId="0" applyFont="1" applyBorder="1" applyAlignment="1">
      <alignment horizontal="center" vertical="center" wrapText="1"/>
    </xf>
    <xf numFmtId="0" fontId="13" fillId="0" borderId="0" xfId="0" applyFont="1" applyBorder="1" applyAlignment="1">
      <alignment horizontal="justify" vertical="center" wrapText="1"/>
    </xf>
    <xf numFmtId="0" fontId="13" fillId="0" borderId="0" xfId="0" applyFont="1" applyBorder="1" applyAlignment="1">
      <alignment horizontal="left" vertical="center" wrapText="1"/>
    </xf>
    <xf numFmtId="0" fontId="13" fillId="0" borderId="0" xfId="0" applyFont="1" applyBorder="1">
      <alignment vertical="center"/>
    </xf>
    <xf numFmtId="0" fontId="13" fillId="0" borderId="0" xfId="0" applyFont="1" applyBorder="1" applyAlignment="1">
      <alignment vertical="center" wrapText="1"/>
    </xf>
    <xf numFmtId="0" fontId="13" fillId="0" borderId="0" xfId="0" applyFont="1" applyFill="1" applyBorder="1" applyAlignment="1">
      <alignment vertical="center" wrapText="1"/>
    </xf>
    <xf numFmtId="0" fontId="13" fillId="3" borderId="0" xfId="0" applyFont="1" applyFill="1" applyBorder="1" applyAlignment="1">
      <alignment vertical="center" wrapText="1"/>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2" xfId="0" applyFont="1" applyFill="1" applyBorder="1" applyAlignment="1">
      <alignment horizontal="left" vertical="center" wrapText="1"/>
    </xf>
    <xf numFmtId="182" fontId="12" fillId="10"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13" fillId="0" borderId="1" xfId="0" applyFont="1" applyBorder="1" applyAlignment="1">
      <alignment horizontal="center" vertical="center" wrapText="1"/>
    </xf>
    <xf numFmtId="9" fontId="12" fillId="10" borderId="1" xfId="0" applyNumberFormat="1" applyFont="1" applyFill="1" applyBorder="1" applyAlignment="1">
      <alignment horizontal="center" vertical="center"/>
    </xf>
    <xf numFmtId="0" fontId="12" fillId="10" borderId="1" xfId="0" applyFont="1" applyFill="1" applyBorder="1" applyAlignment="1">
      <alignment horizontal="center" vertical="center"/>
    </xf>
    <xf numFmtId="0" fontId="14" fillId="0" borderId="1" xfId="0" applyFont="1" applyBorder="1" applyAlignment="1">
      <alignment horizontal="center" vertical="center" wrapText="1"/>
    </xf>
  </cellXfs>
  <cellStyles count="4">
    <cellStyle name="40% - アクセント 6" xfId="1" builtinId="51"/>
    <cellStyle name="パーセント" xfId="3" builtinId="5"/>
    <cellStyle name="桁区切り" xfId="2" builtinId="6"/>
    <cellStyle name="標準"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171450</xdr:colOff>
      <xdr:row>0</xdr:row>
      <xdr:rowOff>38100</xdr:rowOff>
    </xdr:from>
    <xdr:to>
      <xdr:col>10</xdr:col>
      <xdr:colOff>1085850</xdr:colOff>
      <xdr:row>2</xdr:row>
      <xdr:rowOff>28575</xdr:rowOff>
    </xdr:to>
    <xdr:sp macro="" textlink="">
      <xdr:nvSpPr>
        <xdr:cNvPr id="1025" name="Text Box 1"/>
        <xdr:cNvSpPr txBox="1">
          <a:spLocks noChangeArrowheads="1"/>
        </xdr:cNvSpPr>
      </xdr:nvSpPr>
      <xdr:spPr bwMode="auto">
        <a:xfrm>
          <a:off x="14058900" y="38100"/>
          <a:ext cx="914400" cy="485775"/>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Century"/>
            </a:rPr>
            <a:t>2012/12/14</a:t>
          </a:r>
          <a:endParaRPr lang="en-US" altLang="ja-JP" sz="1050" b="0" i="0" u="none" strike="noStrike" baseline="0">
            <a:solidFill>
              <a:srgbClr val="000000"/>
            </a:solidFill>
            <a:latin typeface="Times New Roman"/>
            <a:cs typeface="Times New Roman"/>
          </a:endParaRPr>
        </a:p>
        <a:p>
          <a:pPr algn="l" rtl="0">
            <a:defRPr sz="1000"/>
          </a:pPr>
          <a:r>
            <a:rPr lang="en-US" altLang="ja-JP" sz="1050" b="0" i="0" u="none" strike="noStrike" baseline="0">
              <a:solidFill>
                <a:srgbClr val="000000"/>
              </a:solidFill>
              <a:latin typeface="Century"/>
            </a:rPr>
            <a:t>Ver2.0</a:t>
          </a: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tabSelected="1" zoomScaleNormal="100" workbookViewId="0"/>
  </sheetViews>
  <sheetFormatPr defaultColWidth="9" defaultRowHeight="14.25" x14ac:dyDescent="0.15"/>
  <cols>
    <col min="1" max="1" width="9.75" style="1" customWidth="1"/>
    <col min="2" max="2" width="12.625" style="1" customWidth="1"/>
    <col min="3" max="3" width="32.25" style="1" customWidth="1"/>
    <col min="4" max="4" width="12.625" style="1" customWidth="1"/>
    <col min="5" max="5" width="10.625" style="1" customWidth="1"/>
    <col min="6" max="6" width="12.625" style="1" customWidth="1"/>
    <col min="7" max="7" width="29.875" style="1" customWidth="1"/>
    <col min="8" max="8" width="22.75" style="1" customWidth="1"/>
    <col min="9" max="9" width="28.25" style="1" customWidth="1"/>
    <col min="10" max="10" width="32.5" style="1" customWidth="1"/>
    <col min="11" max="11" width="21.25" style="1" customWidth="1"/>
    <col min="12" max="16384" width="9" style="1"/>
  </cols>
  <sheetData>
    <row r="1" spans="1:11" ht="24.95" customHeight="1" x14ac:dyDescent="0.15">
      <c r="A1" s="43" t="s">
        <v>39</v>
      </c>
      <c r="B1" s="43"/>
      <c r="C1" s="43"/>
      <c r="D1" s="43"/>
      <c r="E1" s="43"/>
      <c r="F1" s="43"/>
      <c r="G1" s="43"/>
      <c r="H1" s="43"/>
      <c r="I1" s="43"/>
      <c r="J1" s="43"/>
      <c r="K1" s="43"/>
    </row>
    <row r="3" spans="1:11" ht="18.75" customHeight="1" x14ac:dyDescent="0.15">
      <c r="A3" s="8" t="s">
        <v>38</v>
      </c>
      <c r="B3" s="8"/>
    </row>
    <row r="4" spans="1:11" ht="20.100000000000001" customHeight="1" x14ac:dyDescent="0.15"/>
    <row r="5" spans="1:11" ht="15" x14ac:dyDescent="0.15">
      <c r="A5" s="8" t="s">
        <v>34</v>
      </c>
    </row>
    <row r="6" spans="1:11" ht="14.25" customHeight="1" x14ac:dyDescent="0.15">
      <c r="B6" s="41" t="s">
        <v>35</v>
      </c>
      <c r="C6" s="131" t="s">
        <v>41</v>
      </c>
      <c r="D6" s="132"/>
      <c r="E6" s="132"/>
      <c r="F6" s="132"/>
      <c r="G6" s="132"/>
      <c r="H6" s="132"/>
      <c r="I6" s="133"/>
    </row>
    <row r="7" spans="1:11" ht="14.25" customHeight="1" x14ac:dyDescent="0.15">
      <c r="B7" s="42" t="s">
        <v>36</v>
      </c>
      <c r="C7" s="131" t="s">
        <v>42</v>
      </c>
      <c r="D7" s="132"/>
      <c r="E7" s="132"/>
      <c r="F7" s="132"/>
      <c r="G7" s="132"/>
      <c r="H7" s="132"/>
      <c r="I7" s="133"/>
    </row>
    <row r="8" spans="1:11" ht="14.25" customHeight="1" x14ac:dyDescent="0.15">
      <c r="B8" s="41" t="s">
        <v>37</v>
      </c>
      <c r="C8" s="131" t="s">
        <v>43</v>
      </c>
      <c r="D8" s="132"/>
      <c r="E8" s="132"/>
      <c r="F8" s="132"/>
      <c r="G8" s="132"/>
      <c r="H8" s="132"/>
      <c r="I8" s="133"/>
    </row>
    <row r="9" spans="1:11" x14ac:dyDescent="0.15">
      <c r="B9" s="45" t="s">
        <v>40</v>
      </c>
      <c r="C9" s="131" t="s">
        <v>44</v>
      </c>
      <c r="D9" s="132"/>
      <c r="E9" s="132"/>
      <c r="F9" s="132"/>
      <c r="G9" s="132"/>
      <c r="H9" s="132"/>
      <c r="I9" s="133"/>
    </row>
    <row r="11" spans="1:11" ht="16.5" x14ac:dyDescent="0.15">
      <c r="A11" s="114">
        <v>13.1</v>
      </c>
      <c r="B11" s="115" t="s">
        <v>140</v>
      </c>
      <c r="C11" s="95"/>
      <c r="D11" s="95"/>
      <c r="E11" s="95"/>
      <c r="F11" s="95"/>
      <c r="G11" s="95"/>
      <c r="H11" s="95"/>
      <c r="I11" s="95"/>
      <c r="J11" s="95"/>
      <c r="K11" s="95"/>
    </row>
    <row r="12" spans="1:11" ht="16.5" x14ac:dyDescent="0.15">
      <c r="A12" s="116"/>
      <c r="B12" s="117" t="s">
        <v>119</v>
      </c>
      <c r="C12" s="95"/>
      <c r="D12" s="95"/>
      <c r="E12" s="95"/>
      <c r="F12" s="95"/>
      <c r="G12" s="95"/>
      <c r="H12" s="95"/>
      <c r="I12" s="95"/>
      <c r="J12" s="95"/>
      <c r="K12" s="95"/>
    </row>
    <row r="13" spans="1:11" ht="30" x14ac:dyDescent="0.15">
      <c r="A13" s="95"/>
      <c r="B13" s="97" t="s">
        <v>24</v>
      </c>
      <c r="C13" s="97" t="s">
        <v>12</v>
      </c>
      <c r="D13" s="98" t="s">
        <v>32</v>
      </c>
      <c r="E13" s="98" t="s">
        <v>14</v>
      </c>
      <c r="F13" s="99" t="s">
        <v>33</v>
      </c>
      <c r="G13" s="99" t="s">
        <v>25</v>
      </c>
      <c r="H13" s="98" t="s">
        <v>26</v>
      </c>
      <c r="I13" s="98" t="s">
        <v>27</v>
      </c>
      <c r="J13" s="98" t="s">
        <v>28</v>
      </c>
      <c r="K13" s="108" t="s">
        <v>29</v>
      </c>
    </row>
    <row r="14" spans="1:11" ht="60" x14ac:dyDescent="0.15">
      <c r="A14" s="95"/>
      <c r="B14" s="100" t="s">
        <v>184</v>
      </c>
      <c r="C14" s="118" t="s">
        <v>185</v>
      </c>
      <c r="D14" s="101"/>
      <c r="E14" s="102" t="s">
        <v>141</v>
      </c>
      <c r="F14" s="101" t="s">
        <v>151</v>
      </c>
      <c r="G14" s="119" t="s">
        <v>160</v>
      </c>
      <c r="H14" s="120" t="s">
        <v>173</v>
      </c>
      <c r="I14" s="120" t="s">
        <v>161</v>
      </c>
      <c r="J14" s="101" t="s">
        <v>162</v>
      </c>
      <c r="K14" s="119" t="s">
        <v>163</v>
      </c>
    </row>
    <row r="15" spans="1:11" ht="99.75" customHeight="1" x14ac:dyDescent="0.15">
      <c r="A15" s="95"/>
      <c r="B15" s="118" t="s">
        <v>182</v>
      </c>
      <c r="C15" s="118" t="s">
        <v>186</v>
      </c>
      <c r="D15" s="101"/>
      <c r="E15" s="102" t="s">
        <v>137</v>
      </c>
      <c r="F15" s="101" t="s">
        <v>152</v>
      </c>
      <c r="G15" s="129" t="s">
        <v>154</v>
      </c>
      <c r="H15" s="129" t="s">
        <v>164</v>
      </c>
      <c r="I15" s="129" t="s">
        <v>165</v>
      </c>
      <c r="J15" s="129" t="s">
        <v>166</v>
      </c>
      <c r="K15" s="129" t="s">
        <v>167</v>
      </c>
    </row>
    <row r="16" spans="1:11" ht="80.25" customHeight="1" x14ac:dyDescent="0.15">
      <c r="A16" s="95"/>
      <c r="B16" s="100" t="s">
        <v>183</v>
      </c>
      <c r="C16" s="118" t="s">
        <v>187</v>
      </c>
      <c r="D16" s="101"/>
      <c r="E16" s="101" t="s">
        <v>143</v>
      </c>
      <c r="F16" s="101" t="s">
        <v>152</v>
      </c>
      <c r="G16" s="130"/>
      <c r="H16" s="130"/>
      <c r="I16" s="130"/>
      <c r="J16" s="130"/>
      <c r="K16" s="130"/>
    </row>
    <row r="17" spans="1:11" ht="15" x14ac:dyDescent="0.15">
      <c r="A17" s="95"/>
      <c r="B17" s="96"/>
      <c r="C17" s="95"/>
      <c r="D17" s="95"/>
      <c r="E17" s="95"/>
      <c r="F17" s="95"/>
      <c r="G17" s="95"/>
      <c r="H17" s="95"/>
      <c r="I17" s="95"/>
      <c r="J17" s="103"/>
      <c r="K17" s="95"/>
    </row>
    <row r="18" spans="1:11" ht="15.75" thickBot="1" x14ac:dyDescent="0.2">
      <c r="A18" s="95"/>
      <c r="B18" s="95"/>
      <c r="C18" s="104" t="s">
        <v>120</v>
      </c>
      <c r="D18" s="95"/>
      <c r="E18" s="95"/>
      <c r="F18" s="95"/>
      <c r="G18" s="95"/>
      <c r="H18" s="95"/>
      <c r="I18" s="95"/>
      <c r="J18" s="95"/>
      <c r="K18" s="95"/>
    </row>
    <row r="19" spans="1:11" ht="15.75" thickBot="1" x14ac:dyDescent="0.2">
      <c r="A19" s="95"/>
      <c r="B19" s="95"/>
      <c r="C19" s="105" t="s">
        <v>121</v>
      </c>
      <c r="D19" s="106" t="s">
        <v>122</v>
      </c>
      <c r="E19" s="106" t="s">
        <v>158</v>
      </c>
      <c r="F19" s="106" t="s">
        <v>159</v>
      </c>
      <c r="G19" s="95"/>
      <c r="H19" s="95"/>
      <c r="I19" s="95"/>
      <c r="J19" s="95"/>
      <c r="K19" s="95"/>
    </row>
    <row r="20" spans="1:11" ht="15.75" thickBot="1" x14ac:dyDescent="0.2">
      <c r="A20" s="95"/>
      <c r="B20" s="95"/>
      <c r="C20" s="107" t="s">
        <v>123</v>
      </c>
      <c r="D20" s="94" t="s">
        <v>124</v>
      </c>
      <c r="E20" s="122">
        <v>9</v>
      </c>
      <c r="F20" s="122">
        <v>11</v>
      </c>
      <c r="G20" s="95"/>
      <c r="H20" s="95"/>
      <c r="I20" s="95"/>
      <c r="J20" s="95"/>
      <c r="K20" s="95"/>
    </row>
    <row r="21" spans="1:11" ht="15.75" thickBot="1" x14ac:dyDescent="0.2">
      <c r="A21" s="95"/>
      <c r="B21" s="95"/>
      <c r="C21" s="107" t="s">
        <v>125</v>
      </c>
      <c r="D21" s="94" t="s">
        <v>124</v>
      </c>
      <c r="E21" s="122">
        <v>8</v>
      </c>
      <c r="F21" s="122">
        <v>11</v>
      </c>
      <c r="G21" s="95"/>
      <c r="H21" s="95"/>
      <c r="I21" s="95"/>
      <c r="J21" s="95"/>
      <c r="K21" s="95"/>
    </row>
    <row r="22" spans="1:11" ht="15.75" thickBot="1" x14ac:dyDescent="0.2">
      <c r="A22" s="95"/>
      <c r="B22" s="95"/>
      <c r="C22" s="107" t="s">
        <v>126</v>
      </c>
      <c r="D22" s="94" t="s">
        <v>124</v>
      </c>
      <c r="E22" s="122">
        <v>60</v>
      </c>
      <c r="F22" s="122" t="s">
        <v>127</v>
      </c>
      <c r="G22" s="95"/>
      <c r="H22" s="95"/>
      <c r="I22" s="95"/>
      <c r="J22" s="95"/>
      <c r="K22" s="95"/>
    </row>
    <row r="23" spans="1:11" ht="15.75" thickBot="1" x14ac:dyDescent="0.2">
      <c r="A23" s="95"/>
      <c r="B23" s="95"/>
      <c r="C23" s="107" t="s">
        <v>128</v>
      </c>
      <c r="D23" s="94" t="s">
        <v>124</v>
      </c>
      <c r="E23" s="122">
        <v>22</v>
      </c>
      <c r="F23" s="122">
        <v>24</v>
      </c>
      <c r="G23" s="95"/>
      <c r="H23" s="95"/>
      <c r="I23" s="95"/>
      <c r="J23" s="95"/>
      <c r="K23" s="95"/>
    </row>
    <row r="24" spans="1:11" ht="15.75" thickBot="1" x14ac:dyDescent="0.2">
      <c r="A24" s="95"/>
      <c r="B24" s="95"/>
      <c r="C24" s="107" t="s">
        <v>129</v>
      </c>
      <c r="D24" s="94" t="s">
        <v>124</v>
      </c>
      <c r="E24" s="122">
        <v>1.8</v>
      </c>
      <c r="F24" s="122">
        <v>2.2000000000000002</v>
      </c>
      <c r="G24" s="95"/>
      <c r="H24" s="95"/>
      <c r="I24" s="95"/>
      <c r="J24" s="95"/>
      <c r="K24" s="95"/>
    </row>
    <row r="25" spans="1:11" ht="15" x14ac:dyDescent="0.15">
      <c r="A25" s="95"/>
      <c r="B25" s="96"/>
      <c r="C25" s="95"/>
      <c r="D25" s="95"/>
      <c r="E25" s="95"/>
      <c r="F25" s="95"/>
      <c r="G25" s="95"/>
      <c r="H25" s="95"/>
      <c r="I25" s="95"/>
      <c r="J25" s="95"/>
      <c r="K25" s="95"/>
    </row>
    <row r="26" spans="1:11" ht="16.5" x14ac:dyDescent="0.15">
      <c r="A26" s="95"/>
      <c r="B26" s="117" t="s">
        <v>130</v>
      </c>
      <c r="C26" s="95"/>
      <c r="D26" s="95"/>
      <c r="E26" s="95"/>
      <c r="F26" s="95"/>
      <c r="G26" s="95"/>
      <c r="H26" s="95"/>
      <c r="I26" s="95"/>
      <c r="J26" s="95"/>
      <c r="K26" s="95"/>
    </row>
    <row r="27" spans="1:11" ht="30" x14ac:dyDescent="0.15">
      <c r="A27" s="95"/>
      <c r="B27" s="97" t="s">
        <v>24</v>
      </c>
      <c r="C27" s="97" t="s">
        <v>12</v>
      </c>
      <c r="D27" s="98" t="s">
        <v>32</v>
      </c>
      <c r="E27" s="98" t="s">
        <v>14</v>
      </c>
      <c r="F27" s="99" t="s">
        <v>33</v>
      </c>
      <c r="G27" s="99" t="s">
        <v>25</v>
      </c>
      <c r="H27" s="98" t="s">
        <v>26</v>
      </c>
      <c r="I27" s="98" t="s">
        <v>27</v>
      </c>
      <c r="J27" s="98" t="s">
        <v>28</v>
      </c>
      <c r="K27" s="98" t="s">
        <v>29</v>
      </c>
    </row>
    <row r="28" spans="1:11" ht="71.25" customHeight="1" x14ac:dyDescent="0.15">
      <c r="A28" s="95"/>
      <c r="B28" s="100" t="s">
        <v>188</v>
      </c>
      <c r="C28" s="118" t="s">
        <v>189</v>
      </c>
      <c r="D28" s="101"/>
      <c r="E28" s="101" t="s">
        <v>144</v>
      </c>
      <c r="F28" s="101" t="s">
        <v>153</v>
      </c>
      <c r="G28" s="101" t="s">
        <v>156</v>
      </c>
      <c r="H28" s="102" t="s">
        <v>174</v>
      </c>
      <c r="I28" s="118" t="s">
        <v>155</v>
      </c>
      <c r="J28" s="111" t="s">
        <v>31</v>
      </c>
      <c r="K28" s="101"/>
    </row>
    <row r="29" spans="1:11" ht="16.5" x14ac:dyDescent="0.15">
      <c r="A29" s="95"/>
      <c r="B29" s="117" t="s">
        <v>190</v>
      </c>
      <c r="C29" s="95"/>
      <c r="D29" s="95"/>
      <c r="E29" s="95"/>
      <c r="F29" s="95"/>
      <c r="G29" s="95"/>
      <c r="H29" s="95"/>
      <c r="I29" s="95"/>
      <c r="J29" s="95"/>
      <c r="K29" s="95"/>
    </row>
    <row r="30" spans="1:11" ht="30" x14ac:dyDescent="0.15">
      <c r="A30" s="95"/>
      <c r="B30" s="97" t="s">
        <v>24</v>
      </c>
      <c r="C30" s="97" t="s">
        <v>12</v>
      </c>
      <c r="D30" s="98" t="s">
        <v>32</v>
      </c>
      <c r="E30" s="98" t="s">
        <v>14</v>
      </c>
      <c r="F30" s="99" t="s">
        <v>33</v>
      </c>
      <c r="G30" s="99" t="s">
        <v>25</v>
      </c>
      <c r="H30" s="98" t="s">
        <v>26</v>
      </c>
      <c r="I30" s="98" t="s">
        <v>27</v>
      </c>
      <c r="J30" s="98" t="s">
        <v>28</v>
      </c>
      <c r="K30" s="108" t="s">
        <v>29</v>
      </c>
    </row>
    <row r="31" spans="1:11" ht="60" x14ac:dyDescent="0.15">
      <c r="A31" s="95"/>
      <c r="B31" s="100" t="s">
        <v>191</v>
      </c>
      <c r="C31" s="118" t="s">
        <v>192</v>
      </c>
      <c r="D31" s="101"/>
      <c r="E31" s="102" t="s">
        <v>141</v>
      </c>
      <c r="F31" s="101" t="s">
        <v>151</v>
      </c>
      <c r="G31" s="119" t="s">
        <v>160</v>
      </c>
      <c r="H31" s="120" t="s">
        <v>173</v>
      </c>
      <c r="I31" s="120" t="s">
        <v>161</v>
      </c>
      <c r="J31" s="101" t="s">
        <v>162</v>
      </c>
      <c r="K31" s="119" t="s">
        <v>163</v>
      </c>
    </row>
    <row r="32" spans="1:11" ht="16.5" x14ac:dyDescent="0.15">
      <c r="A32" s="114">
        <v>13.2</v>
      </c>
      <c r="B32" s="115" t="s">
        <v>131</v>
      </c>
      <c r="C32" s="95"/>
      <c r="D32" s="95"/>
      <c r="E32" s="95"/>
      <c r="F32" s="95"/>
      <c r="G32" s="95"/>
      <c r="H32" s="95"/>
      <c r="I32" s="95"/>
      <c r="J32" s="95"/>
      <c r="K32" s="95"/>
    </row>
    <row r="33" spans="1:11" ht="16.5" x14ac:dyDescent="0.15">
      <c r="A33" s="116"/>
      <c r="B33" s="117" t="s">
        <v>119</v>
      </c>
      <c r="C33" s="95"/>
      <c r="D33" s="95"/>
      <c r="E33" s="95"/>
      <c r="F33" s="95"/>
      <c r="G33" s="95"/>
      <c r="H33" s="95"/>
      <c r="I33" s="95"/>
      <c r="J33" s="95"/>
      <c r="K33" s="95"/>
    </row>
    <row r="34" spans="1:11" ht="30" x14ac:dyDescent="0.15">
      <c r="A34" s="95"/>
      <c r="B34" s="97" t="s">
        <v>24</v>
      </c>
      <c r="C34" s="97" t="s">
        <v>12</v>
      </c>
      <c r="D34" s="98" t="s">
        <v>32</v>
      </c>
      <c r="E34" s="98" t="s">
        <v>14</v>
      </c>
      <c r="F34" s="99" t="s">
        <v>33</v>
      </c>
      <c r="G34" s="99" t="s">
        <v>25</v>
      </c>
      <c r="H34" s="98" t="s">
        <v>26</v>
      </c>
      <c r="I34" s="98" t="s">
        <v>27</v>
      </c>
      <c r="J34" s="98" t="s">
        <v>28</v>
      </c>
      <c r="K34" s="98" t="s">
        <v>29</v>
      </c>
    </row>
    <row r="35" spans="1:11" ht="57" customHeight="1" x14ac:dyDescent="0.15">
      <c r="A35" s="95"/>
      <c r="B35" s="100" t="s">
        <v>193</v>
      </c>
      <c r="C35" s="118" t="s">
        <v>185</v>
      </c>
      <c r="D35" s="101"/>
      <c r="E35" s="102" t="s">
        <v>141</v>
      </c>
      <c r="F35" s="101" t="s">
        <v>151</v>
      </c>
      <c r="G35" s="109" t="s">
        <v>160</v>
      </c>
      <c r="H35" s="110" t="s">
        <v>180</v>
      </c>
      <c r="I35" s="110" t="s">
        <v>161</v>
      </c>
      <c r="J35" s="95" t="s">
        <v>162</v>
      </c>
      <c r="K35" s="109" t="s">
        <v>163</v>
      </c>
    </row>
    <row r="36" spans="1:11" ht="54" customHeight="1" x14ac:dyDescent="0.15">
      <c r="A36" s="95"/>
      <c r="B36" s="100" t="s">
        <v>182</v>
      </c>
      <c r="C36" s="118" t="s">
        <v>195</v>
      </c>
      <c r="D36" s="101"/>
      <c r="E36" s="102" t="s">
        <v>137</v>
      </c>
      <c r="F36" s="101" t="s">
        <v>152</v>
      </c>
      <c r="G36" s="129" t="s">
        <v>154</v>
      </c>
      <c r="H36" s="129" t="s">
        <v>164</v>
      </c>
      <c r="I36" s="129" t="s">
        <v>165</v>
      </c>
      <c r="J36" s="129" t="s">
        <v>166</v>
      </c>
      <c r="K36" s="129" t="s">
        <v>167</v>
      </c>
    </row>
    <row r="37" spans="1:11" ht="120.75" customHeight="1" x14ac:dyDescent="0.15">
      <c r="A37" s="95"/>
      <c r="B37" s="100" t="s">
        <v>194</v>
      </c>
      <c r="C37" s="118" t="s">
        <v>187</v>
      </c>
      <c r="D37" s="101"/>
      <c r="E37" s="101" t="s">
        <v>143</v>
      </c>
      <c r="F37" s="101" t="s">
        <v>152</v>
      </c>
      <c r="G37" s="130"/>
      <c r="H37" s="130"/>
      <c r="I37" s="130"/>
      <c r="J37" s="130"/>
      <c r="K37" s="130"/>
    </row>
    <row r="38" spans="1:11" ht="26.45" customHeight="1" x14ac:dyDescent="0.15">
      <c r="A38" s="95"/>
      <c r="B38" s="100" t="s">
        <v>197</v>
      </c>
      <c r="C38" s="118" t="s">
        <v>198</v>
      </c>
      <c r="D38" s="101"/>
      <c r="E38" s="101" t="s">
        <v>199</v>
      </c>
      <c r="F38" s="101" t="s">
        <v>200</v>
      </c>
      <c r="G38" s="101" t="s">
        <v>156</v>
      </c>
      <c r="H38" s="102" t="s">
        <v>174</v>
      </c>
      <c r="I38" s="118" t="s">
        <v>155</v>
      </c>
      <c r="J38" s="111" t="s">
        <v>31</v>
      </c>
      <c r="K38" s="101"/>
    </row>
    <row r="39" spans="1:11" ht="15" x14ac:dyDescent="0.15">
      <c r="A39" s="95"/>
      <c r="B39" s="104"/>
      <c r="C39" s="95"/>
      <c r="D39" s="95"/>
      <c r="E39" s="95"/>
      <c r="F39" s="95"/>
      <c r="G39" s="95"/>
      <c r="H39" s="95"/>
      <c r="I39" s="95"/>
      <c r="J39" s="95"/>
      <c r="K39" s="95"/>
    </row>
    <row r="40" spans="1:11" ht="15.75" thickBot="1" x14ac:dyDescent="0.2">
      <c r="A40" s="95"/>
      <c r="B40" s="95"/>
      <c r="C40" s="104" t="s">
        <v>120</v>
      </c>
      <c r="D40" s="95"/>
      <c r="E40" s="95"/>
      <c r="F40" s="95"/>
      <c r="G40" s="95"/>
      <c r="H40" s="95"/>
      <c r="I40" s="95"/>
      <c r="J40" s="95"/>
      <c r="K40" s="95"/>
    </row>
    <row r="41" spans="1:11" ht="15.75" thickBot="1" x14ac:dyDescent="0.2">
      <c r="A41" s="95"/>
      <c r="B41" s="95"/>
      <c r="C41" s="105" t="s">
        <v>121</v>
      </c>
      <c r="D41" s="106" t="s">
        <v>122</v>
      </c>
      <c r="E41" s="106" t="s">
        <v>158</v>
      </c>
      <c r="F41" s="106" t="s">
        <v>159</v>
      </c>
      <c r="G41" s="95"/>
      <c r="H41" s="95"/>
      <c r="I41" s="95"/>
      <c r="J41" s="95"/>
      <c r="K41" s="95"/>
    </row>
    <row r="42" spans="1:11" ht="15.75" thickBot="1" x14ac:dyDescent="0.2">
      <c r="A42" s="95"/>
      <c r="B42" s="95"/>
      <c r="C42" s="107" t="s">
        <v>123</v>
      </c>
      <c r="D42" s="121" t="s">
        <v>132</v>
      </c>
      <c r="E42" s="122">
        <v>4.5</v>
      </c>
      <c r="F42" s="122">
        <v>5.5</v>
      </c>
      <c r="G42" s="95"/>
      <c r="H42" s="95"/>
      <c r="I42" s="95"/>
      <c r="J42" s="95"/>
      <c r="K42" s="95"/>
    </row>
    <row r="43" spans="1:11" ht="15.75" thickBot="1" x14ac:dyDescent="0.2">
      <c r="A43" s="95"/>
      <c r="B43" s="95"/>
      <c r="C43" s="107" t="s">
        <v>125</v>
      </c>
      <c r="D43" s="121" t="s">
        <v>132</v>
      </c>
      <c r="E43" s="122">
        <v>4</v>
      </c>
      <c r="F43" s="122">
        <v>5.5</v>
      </c>
      <c r="G43" s="95"/>
      <c r="H43" s="95"/>
      <c r="I43" s="95"/>
      <c r="J43" s="95"/>
      <c r="K43" s="95"/>
    </row>
    <row r="44" spans="1:11" ht="15.75" thickBot="1" x14ac:dyDescent="0.2">
      <c r="A44" s="95"/>
      <c r="B44" s="95"/>
      <c r="C44" s="107" t="s">
        <v>126</v>
      </c>
      <c r="D44" s="121" t="s">
        <v>132</v>
      </c>
      <c r="E44" s="122">
        <v>30</v>
      </c>
      <c r="F44" s="122" t="s">
        <v>127</v>
      </c>
      <c r="G44" s="95"/>
      <c r="H44" s="95"/>
      <c r="I44" s="95"/>
      <c r="J44" s="95"/>
      <c r="K44" s="95"/>
    </row>
    <row r="45" spans="1:11" ht="15.75" thickBot="1" x14ac:dyDescent="0.2">
      <c r="A45" s="95"/>
      <c r="B45" s="95"/>
      <c r="C45" s="107" t="s">
        <v>128</v>
      </c>
      <c r="D45" s="121" t="s">
        <v>132</v>
      </c>
      <c r="E45" s="122">
        <v>11</v>
      </c>
      <c r="F45" s="122">
        <v>12</v>
      </c>
      <c r="G45" s="95"/>
      <c r="H45" s="95"/>
      <c r="I45" s="95"/>
      <c r="J45" s="95"/>
      <c r="K45" s="95"/>
    </row>
    <row r="46" spans="1:11" ht="15.75" thickBot="1" x14ac:dyDescent="0.2">
      <c r="A46" s="95"/>
      <c r="B46" s="95"/>
      <c r="C46" s="107" t="s">
        <v>129</v>
      </c>
      <c r="D46" s="121" t="s">
        <v>132</v>
      </c>
      <c r="E46" s="122">
        <v>0.9</v>
      </c>
      <c r="F46" s="122">
        <v>1.1000000000000001</v>
      </c>
      <c r="G46" s="95"/>
      <c r="H46" s="95"/>
      <c r="I46" s="95"/>
      <c r="J46" s="95"/>
      <c r="K46" s="95"/>
    </row>
    <row r="47" spans="1:11" ht="15" x14ac:dyDescent="0.15">
      <c r="A47" s="95"/>
      <c r="B47" s="96"/>
      <c r="C47" s="95"/>
      <c r="D47" s="95"/>
      <c r="E47" s="95"/>
      <c r="F47" s="95"/>
      <c r="G47" s="95"/>
      <c r="H47" s="95"/>
      <c r="I47" s="95"/>
      <c r="J47" s="95"/>
      <c r="K47" s="95"/>
    </row>
    <row r="48" spans="1:11" ht="16.5" x14ac:dyDescent="0.15">
      <c r="A48" s="95"/>
      <c r="B48" s="117" t="s">
        <v>130</v>
      </c>
      <c r="C48" s="95"/>
      <c r="D48" s="95"/>
      <c r="E48" s="95"/>
      <c r="F48" s="95"/>
      <c r="G48" s="95"/>
      <c r="H48" s="95"/>
      <c r="I48" s="95"/>
      <c r="J48" s="95"/>
      <c r="K48" s="95"/>
    </row>
    <row r="49" spans="1:11" ht="30" x14ac:dyDescent="0.15">
      <c r="A49" s="95"/>
      <c r="B49" s="97" t="s">
        <v>24</v>
      </c>
      <c r="C49" s="97" t="s">
        <v>12</v>
      </c>
      <c r="D49" s="98" t="s">
        <v>32</v>
      </c>
      <c r="E49" s="98" t="s">
        <v>14</v>
      </c>
      <c r="F49" s="99" t="s">
        <v>33</v>
      </c>
      <c r="G49" s="99" t="s">
        <v>25</v>
      </c>
      <c r="H49" s="98" t="s">
        <v>26</v>
      </c>
      <c r="I49" s="98" t="s">
        <v>27</v>
      </c>
      <c r="J49" s="98" t="s">
        <v>28</v>
      </c>
      <c r="K49" s="98" t="s">
        <v>29</v>
      </c>
    </row>
    <row r="50" spans="1:11" ht="75" x14ac:dyDescent="0.15">
      <c r="A50" s="95"/>
      <c r="B50" s="100" t="s">
        <v>172</v>
      </c>
      <c r="C50" s="118" t="s">
        <v>145</v>
      </c>
      <c r="D50" s="101"/>
      <c r="E50" s="101" t="s">
        <v>144</v>
      </c>
      <c r="F50" s="101" t="s">
        <v>153</v>
      </c>
      <c r="G50" s="101" t="s">
        <v>156</v>
      </c>
      <c r="H50" s="102" t="s">
        <v>157</v>
      </c>
      <c r="I50" s="118" t="s">
        <v>155</v>
      </c>
      <c r="J50" s="111" t="s">
        <v>31</v>
      </c>
      <c r="K50" s="101"/>
    </row>
    <row r="51" spans="1:11" ht="16.5" x14ac:dyDescent="0.15">
      <c r="A51" s="95"/>
      <c r="B51" s="117" t="s">
        <v>190</v>
      </c>
      <c r="C51" s="95"/>
      <c r="D51" s="95"/>
      <c r="E51" s="95"/>
      <c r="F51" s="95"/>
      <c r="G51" s="95"/>
      <c r="H51" s="95"/>
      <c r="I51" s="95"/>
      <c r="J51" s="95"/>
      <c r="K51" s="95"/>
    </row>
    <row r="52" spans="1:11" ht="30" x14ac:dyDescent="0.15">
      <c r="A52" s="95"/>
      <c r="B52" s="97" t="s">
        <v>24</v>
      </c>
      <c r="C52" s="97" t="s">
        <v>12</v>
      </c>
      <c r="D52" s="98" t="s">
        <v>32</v>
      </c>
      <c r="E52" s="98" t="s">
        <v>14</v>
      </c>
      <c r="F52" s="99" t="s">
        <v>33</v>
      </c>
      <c r="G52" s="99" t="s">
        <v>25</v>
      </c>
      <c r="H52" s="98" t="s">
        <v>26</v>
      </c>
      <c r="I52" s="98" t="s">
        <v>27</v>
      </c>
      <c r="J52" s="98" t="s">
        <v>28</v>
      </c>
      <c r="K52" s="98" t="s">
        <v>29</v>
      </c>
    </row>
    <row r="53" spans="1:11" ht="57" customHeight="1" x14ac:dyDescent="0.15">
      <c r="A53" s="95"/>
      <c r="B53" s="100" t="s">
        <v>191</v>
      </c>
      <c r="C53" s="118" t="s">
        <v>196</v>
      </c>
      <c r="D53" s="101"/>
      <c r="E53" s="102" t="s">
        <v>141</v>
      </c>
      <c r="F53" s="101" t="s">
        <v>151</v>
      </c>
      <c r="G53" s="109" t="s">
        <v>160</v>
      </c>
      <c r="H53" s="110" t="s">
        <v>180</v>
      </c>
      <c r="I53" s="110" t="s">
        <v>161</v>
      </c>
      <c r="J53" s="95" t="s">
        <v>162</v>
      </c>
      <c r="K53" s="109" t="s">
        <v>163</v>
      </c>
    </row>
    <row r="54" spans="1:11" ht="26.45" customHeight="1" x14ac:dyDescent="0.15">
      <c r="A54" s="95"/>
      <c r="B54" s="100" t="s">
        <v>201</v>
      </c>
      <c r="C54" s="118" t="s">
        <v>202</v>
      </c>
      <c r="D54" s="101"/>
      <c r="E54" s="101" t="s">
        <v>199</v>
      </c>
      <c r="F54" s="101" t="s">
        <v>200</v>
      </c>
      <c r="G54" s="101" t="s">
        <v>156</v>
      </c>
      <c r="H54" s="102" t="s">
        <v>174</v>
      </c>
      <c r="I54" s="118" t="s">
        <v>155</v>
      </c>
      <c r="J54" s="111" t="s">
        <v>31</v>
      </c>
      <c r="K54" s="101"/>
    </row>
    <row r="55" spans="1:11" ht="22.9" customHeight="1" x14ac:dyDescent="0.15">
      <c r="A55" s="95"/>
      <c r="B55" s="123"/>
      <c r="C55" s="124"/>
      <c r="D55" s="125"/>
      <c r="E55" s="126"/>
      <c r="F55" s="125"/>
      <c r="G55" s="127"/>
      <c r="H55" s="128"/>
      <c r="I55" s="128"/>
      <c r="J55" s="95"/>
      <c r="K55" s="127"/>
    </row>
    <row r="56" spans="1:11" ht="22.9" customHeight="1" x14ac:dyDescent="0.15">
      <c r="A56" s="114">
        <v>13.3</v>
      </c>
      <c r="B56" s="115" t="s">
        <v>203</v>
      </c>
      <c r="C56" s="95"/>
      <c r="D56" s="95"/>
      <c r="E56" s="95"/>
      <c r="F56" s="95"/>
      <c r="G56" s="95"/>
      <c r="H56" s="128"/>
      <c r="I56" s="128"/>
      <c r="J56" s="95"/>
      <c r="K56" s="127"/>
    </row>
    <row r="57" spans="1:11" ht="22.9" customHeight="1" x14ac:dyDescent="0.15">
      <c r="A57" s="95"/>
      <c r="B57" s="123" t="s">
        <v>204</v>
      </c>
      <c r="C57" s="124"/>
      <c r="D57" s="125"/>
      <c r="E57" s="126"/>
      <c r="F57" s="125"/>
      <c r="G57" s="127"/>
      <c r="H57" s="128"/>
      <c r="I57" s="128"/>
      <c r="J57" s="95"/>
      <c r="K57" s="127"/>
    </row>
    <row r="58" spans="1:11" ht="16.5" x14ac:dyDescent="0.15">
      <c r="A58" s="114">
        <v>13.4</v>
      </c>
      <c r="B58" s="115" t="s">
        <v>133</v>
      </c>
      <c r="C58" s="116"/>
      <c r="D58" s="95"/>
      <c r="E58" s="95"/>
      <c r="F58" s="95"/>
      <c r="G58" s="95"/>
      <c r="H58" s="95"/>
      <c r="I58" s="95"/>
      <c r="J58" s="95"/>
      <c r="K58" s="95"/>
    </row>
    <row r="59" spans="1:11" ht="30" x14ac:dyDescent="0.15">
      <c r="A59" s="95"/>
      <c r="B59" s="97" t="s">
        <v>24</v>
      </c>
      <c r="C59" s="97" t="s">
        <v>12</v>
      </c>
      <c r="D59" s="98" t="s">
        <v>32</v>
      </c>
      <c r="E59" s="98" t="s">
        <v>14</v>
      </c>
      <c r="F59" s="99" t="s">
        <v>33</v>
      </c>
      <c r="G59" s="99" t="s">
        <v>25</v>
      </c>
      <c r="H59" s="98" t="s">
        <v>26</v>
      </c>
      <c r="I59" s="98" t="s">
        <v>27</v>
      </c>
      <c r="J59" s="98" t="s">
        <v>28</v>
      </c>
      <c r="K59" s="98" t="s">
        <v>29</v>
      </c>
    </row>
    <row r="60" spans="1:11" ht="45" x14ac:dyDescent="0.15">
      <c r="A60" s="95"/>
      <c r="B60" s="100" t="s">
        <v>134</v>
      </c>
      <c r="C60" s="118" t="s">
        <v>146</v>
      </c>
      <c r="D60" s="101"/>
      <c r="E60" s="102" t="s">
        <v>147</v>
      </c>
      <c r="F60" s="101" t="s">
        <v>151</v>
      </c>
      <c r="G60" s="109" t="s">
        <v>169</v>
      </c>
      <c r="H60" s="110" t="s">
        <v>175</v>
      </c>
      <c r="I60" s="111" t="s">
        <v>176</v>
      </c>
      <c r="J60" s="110"/>
      <c r="K60" s="112"/>
    </row>
    <row r="61" spans="1:11" ht="60" x14ac:dyDescent="0.15">
      <c r="A61" s="95"/>
      <c r="B61" s="100" t="s">
        <v>135</v>
      </c>
      <c r="C61" s="118" t="s">
        <v>148</v>
      </c>
      <c r="D61" s="101"/>
      <c r="E61" s="102" t="s">
        <v>141</v>
      </c>
      <c r="F61" s="101" t="s">
        <v>151</v>
      </c>
      <c r="G61" s="109" t="s">
        <v>168</v>
      </c>
      <c r="H61" s="110" t="s">
        <v>180</v>
      </c>
      <c r="I61" s="110" t="s">
        <v>176</v>
      </c>
      <c r="J61" s="95" t="s">
        <v>162</v>
      </c>
      <c r="K61" s="113" t="s">
        <v>30</v>
      </c>
    </row>
    <row r="62" spans="1:11" ht="54" customHeight="1" x14ac:dyDescent="0.15">
      <c r="A62" s="95"/>
      <c r="B62" s="100" t="s">
        <v>170</v>
      </c>
      <c r="C62" s="118" t="s">
        <v>136</v>
      </c>
      <c r="D62" s="101"/>
      <c r="E62" s="102" t="s">
        <v>137</v>
      </c>
      <c r="F62" s="101" t="s">
        <v>152</v>
      </c>
      <c r="G62" s="129" t="s">
        <v>177</v>
      </c>
      <c r="H62" s="129" t="s">
        <v>164</v>
      </c>
      <c r="I62" s="129" t="s">
        <v>165</v>
      </c>
      <c r="J62" s="129" t="s">
        <v>166</v>
      </c>
      <c r="K62" s="129" t="s">
        <v>167</v>
      </c>
    </row>
    <row r="63" spans="1:11" ht="120.75" customHeight="1" x14ac:dyDescent="0.15">
      <c r="A63" s="95"/>
      <c r="B63" s="100" t="s">
        <v>171</v>
      </c>
      <c r="C63" s="118" t="s">
        <v>142</v>
      </c>
      <c r="D63" s="101"/>
      <c r="E63" s="101" t="s">
        <v>143</v>
      </c>
      <c r="F63" s="101" t="s">
        <v>152</v>
      </c>
      <c r="G63" s="130"/>
      <c r="H63" s="130"/>
      <c r="I63" s="130"/>
      <c r="J63" s="130"/>
      <c r="K63" s="130"/>
    </row>
    <row r="64" spans="1:11" ht="15" x14ac:dyDescent="0.15">
      <c r="A64" s="95"/>
      <c r="B64" s="104"/>
      <c r="C64" s="95"/>
      <c r="D64" s="95"/>
      <c r="E64" s="95"/>
      <c r="F64" s="95"/>
      <c r="G64" s="95"/>
      <c r="H64" s="95"/>
      <c r="I64" s="95"/>
      <c r="J64" s="95"/>
      <c r="K64" s="95"/>
    </row>
    <row r="65" spans="1:11" ht="16.5" x14ac:dyDescent="0.15">
      <c r="A65" s="114">
        <v>13.5</v>
      </c>
      <c r="B65" s="115" t="s">
        <v>138</v>
      </c>
      <c r="C65" s="95"/>
      <c r="D65" s="95"/>
      <c r="E65" s="95"/>
      <c r="F65" s="95"/>
      <c r="G65" s="95"/>
      <c r="H65" s="95"/>
      <c r="I65" s="95"/>
      <c r="J65" s="95"/>
      <c r="K65" s="95"/>
    </row>
    <row r="66" spans="1:11" ht="30" x14ac:dyDescent="0.15">
      <c r="A66" s="95"/>
      <c r="B66" s="97" t="s">
        <v>24</v>
      </c>
      <c r="C66" s="97" t="s">
        <v>12</v>
      </c>
      <c r="D66" s="98" t="s">
        <v>32</v>
      </c>
      <c r="E66" s="98" t="s">
        <v>14</v>
      </c>
      <c r="F66" s="99" t="s">
        <v>33</v>
      </c>
      <c r="G66" s="99" t="s">
        <v>25</v>
      </c>
      <c r="H66" s="98" t="s">
        <v>26</v>
      </c>
      <c r="I66" s="98" t="s">
        <v>27</v>
      </c>
      <c r="J66" s="98" t="s">
        <v>28</v>
      </c>
      <c r="K66" s="98" t="s">
        <v>29</v>
      </c>
    </row>
    <row r="67" spans="1:11" ht="30" x14ac:dyDescent="0.15">
      <c r="A67" s="95"/>
      <c r="B67" s="100" t="s">
        <v>139</v>
      </c>
      <c r="C67" s="118" t="s">
        <v>149</v>
      </c>
      <c r="D67" s="101"/>
      <c r="E67" s="118" t="s">
        <v>150</v>
      </c>
      <c r="F67" s="101" t="s">
        <v>151</v>
      </c>
      <c r="G67" s="109" t="s">
        <v>169</v>
      </c>
      <c r="H67" s="110" t="s">
        <v>178</v>
      </c>
      <c r="I67" s="111" t="s">
        <v>176</v>
      </c>
      <c r="J67" s="110"/>
      <c r="K67" s="112"/>
    </row>
    <row r="68" spans="1:11" ht="60" x14ac:dyDescent="0.15">
      <c r="A68" s="95"/>
      <c r="B68" s="100" t="s">
        <v>135</v>
      </c>
      <c r="C68" s="118" t="s">
        <v>148</v>
      </c>
      <c r="D68" s="101"/>
      <c r="E68" s="102" t="s">
        <v>141</v>
      </c>
      <c r="F68" s="101" t="s">
        <v>151</v>
      </c>
      <c r="G68" s="109" t="s">
        <v>168</v>
      </c>
      <c r="H68" s="110" t="s">
        <v>173</v>
      </c>
      <c r="I68" s="110" t="s">
        <v>179</v>
      </c>
      <c r="J68" s="95" t="s">
        <v>162</v>
      </c>
      <c r="K68" s="113" t="s">
        <v>30</v>
      </c>
    </row>
    <row r="69" spans="1:11" ht="54" customHeight="1" x14ac:dyDescent="0.15">
      <c r="A69" s="95"/>
      <c r="B69" s="100" t="s">
        <v>170</v>
      </c>
      <c r="C69" s="118" t="s">
        <v>136</v>
      </c>
      <c r="D69" s="101"/>
      <c r="E69" s="102" t="s">
        <v>137</v>
      </c>
      <c r="F69" s="101" t="s">
        <v>152</v>
      </c>
      <c r="G69" s="129" t="s">
        <v>154</v>
      </c>
      <c r="H69" s="129" t="s">
        <v>164</v>
      </c>
      <c r="I69" s="129" t="s">
        <v>165</v>
      </c>
      <c r="J69" s="129" t="s">
        <v>166</v>
      </c>
      <c r="K69" s="129" t="s">
        <v>167</v>
      </c>
    </row>
    <row r="70" spans="1:11" ht="127.5" customHeight="1" x14ac:dyDescent="0.15">
      <c r="A70" s="95"/>
      <c r="B70" s="100" t="s">
        <v>171</v>
      </c>
      <c r="C70" s="118" t="s">
        <v>142</v>
      </c>
      <c r="D70" s="101"/>
      <c r="E70" s="101" t="s">
        <v>143</v>
      </c>
      <c r="F70" s="101" t="s">
        <v>152</v>
      </c>
      <c r="G70" s="130"/>
      <c r="H70" s="130"/>
      <c r="I70" s="130"/>
      <c r="J70" s="130"/>
      <c r="K70" s="130"/>
    </row>
    <row r="71" spans="1:11" ht="16.5" x14ac:dyDescent="0.15">
      <c r="A71" s="114">
        <v>13.6</v>
      </c>
      <c r="B71" s="115" t="s">
        <v>205</v>
      </c>
      <c r="C71" s="95"/>
      <c r="D71" s="95"/>
      <c r="E71" s="95"/>
      <c r="F71" s="95"/>
      <c r="G71" s="95"/>
      <c r="H71" s="95"/>
      <c r="I71" s="95"/>
      <c r="J71" s="95"/>
      <c r="K71" s="95"/>
    </row>
    <row r="72" spans="1:11" ht="15" x14ac:dyDescent="0.15">
      <c r="B72" s="123" t="s">
        <v>206</v>
      </c>
    </row>
  </sheetData>
  <mergeCells count="24">
    <mergeCell ref="J69:J70"/>
    <mergeCell ref="K62:K63"/>
    <mergeCell ref="K69:K70"/>
    <mergeCell ref="I15:I16"/>
    <mergeCell ref="J15:J16"/>
    <mergeCell ref="K15:K16"/>
    <mergeCell ref="J36:J37"/>
    <mergeCell ref="K36:K37"/>
    <mergeCell ref="J62:J63"/>
    <mergeCell ref="H69:H70"/>
    <mergeCell ref="G15:G16"/>
    <mergeCell ref="G69:G70"/>
    <mergeCell ref="C6:I6"/>
    <mergeCell ref="C7:I7"/>
    <mergeCell ref="C8:I8"/>
    <mergeCell ref="C9:I9"/>
    <mergeCell ref="G36:G37"/>
    <mergeCell ref="I36:I37"/>
    <mergeCell ref="G62:G63"/>
    <mergeCell ref="I62:I63"/>
    <mergeCell ref="H15:H16"/>
    <mergeCell ref="H36:H37"/>
    <mergeCell ref="H62:H63"/>
    <mergeCell ref="I69:I70"/>
  </mergeCells>
  <phoneticPr fontId="2"/>
  <pageMargins left="0.25" right="0.25"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7"/>
  <sheetViews>
    <sheetView zoomScaleNormal="100" workbookViewId="0">
      <selection activeCell="A3" sqref="A3"/>
    </sheetView>
  </sheetViews>
  <sheetFormatPr defaultRowHeight="13.5" x14ac:dyDescent="0.15"/>
  <cols>
    <col min="5" max="5" width="22.625" customWidth="1"/>
    <col min="6" max="6" width="13.25" customWidth="1"/>
    <col min="7" max="7" width="11.375" customWidth="1"/>
    <col min="8" max="8" width="14.875" customWidth="1"/>
    <col min="9" max="9" width="10.375" bestFit="1" customWidth="1"/>
    <col min="14" max="14" width="22.625" customWidth="1"/>
    <col min="15" max="15" width="13.25" customWidth="1"/>
    <col min="16" max="16" width="11.375" customWidth="1"/>
    <col min="17" max="17" width="14.875" customWidth="1"/>
  </cols>
  <sheetData>
    <row r="1" spans="1:18" ht="15" x14ac:dyDescent="0.15">
      <c r="A1" s="44" t="s">
        <v>89</v>
      </c>
      <c r="B1" s="43"/>
      <c r="C1" s="43"/>
      <c r="D1" s="43"/>
      <c r="E1" s="43"/>
      <c r="F1" s="43"/>
      <c r="G1" s="43"/>
      <c r="H1" s="43"/>
      <c r="I1" s="81"/>
      <c r="J1" s="44" t="s">
        <v>89</v>
      </c>
      <c r="K1" s="43"/>
      <c r="L1" s="43"/>
      <c r="M1" s="43"/>
      <c r="N1" s="43"/>
      <c r="O1" s="43"/>
      <c r="P1" s="43"/>
      <c r="Q1" s="43"/>
    </row>
    <row r="2" spans="1:18" ht="15" thickBot="1" x14ac:dyDescent="0.2">
      <c r="A2" s="1" t="s">
        <v>207</v>
      </c>
      <c r="B2" s="1"/>
      <c r="C2" s="1"/>
      <c r="D2" s="1"/>
      <c r="E2" s="1"/>
      <c r="F2" s="1"/>
      <c r="G2" s="1"/>
      <c r="H2" s="1"/>
      <c r="I2" s="9"/>
      <c r="J2" s="1" t="s">
        <v>90</v>
      </c>
      <c r="K2" s="1"/>
      <c r="L2" s="1"/>
      <c r="M2" s="1"/>
      <c r="N2" s="1"/>
      <c r="O2" s="1"/>
      <c r="P2" s="1"/>
      <c r="Q2" s="1"/>
    </row>
    <row r="3" spans="1:18" ht="15.75" thickBot="1" x14ac:dyDescent="0.2">
      <c r="A3" s="21" t="s">
        <v>15</v>
      </c>
      <c r="B3" s="22"/>
      <c r="C3" s="22"/>
      <c r="D3" s="23"/>
      <c r="E3" s="24"/>
      <c r="F3" s="25" t="s">
        <v>13</v>
      </c>
      <c r="G3" s="25" t="s">
        <v>14</v>
      </c>
      <c r="H3" s="26" t="s">
        <v>21</v>
      </c>
      <c r="J3" s="21" t="s">
        <v>15</v>
      </c>
      <c r="K3" s="22"/>
      <c r="L3" s="22"/>
      <c r="M3" s="23"/>
      <c r="N3" s="24"/>
      <c r="O3" s="25" t="s">
        <v>13</v>
      </c>
      <c r="P3" s="25" t="s">
        <v>14</v>
      </c>
      <c r="Q3" s="26" t="s">
        <v>21</v>
      </c>
    </row>
    <row r="4" spans="1:18" ht="19.5" thickBot="1" x14ac:dyDescent="0.2">
      <c r="A4" s="27"/>
      <c r="B4" s="10" t="s">
        <v>22</v>
      </c>
      <c r="C4" s="11"/>
      <c r="D4" s="12"/>
      <c r="E4" s="13"/>
      <c r="F4" s="80">
        <f>F94-F19</f>
        <v>1006.091595139831</v>
      </c>
      <c r="G4" s="14" t="s">
        <v>3</v>
      </c>
      <c r="H4" s="28" t="s">
        <v>4</v>
      </c>
      <c r="J4" s="27"/>
      <c r="K4" s="10" t="s">
        <v>22</v>
      </c>
      <c r="L4" s="11"/>
      <c r="M4" s="12"/>
      <c r="N4" s="13"/>
      <c r="O4" s="80">
        <f>O94-O19</f>
        <v>1006.091595139831</v>
      </c>
      <c r="P4" s="14" t="s">
        <v>3</v>
      </c>
      <c r="Q4" s="28" t="s">
        <v>4</v>
      </c>
    </row>
    <row r="5" spans="1:18" ht="15" x14ac:dyDescent="0.15">
      <c r="A5" s="29" t="s">
        <v>93</v>
      </c>
      <c r="B5" s="15"/>
      <c r="C5" s="15"/>
      <c r="D5" s="16"/>
      <c r="E5" s="17"/>
      <c r="F5" s="18"/>
      <c r="G5" s="19"/>
      <c r="H5" s="30"/>
      <c r="J5" s="29" t="s">
        <v>93</v>
      </c>
      <c r="K5" s="15"/>
      <c r="L5" s="15"/>
      <c r="M5" s="16"/>
      <c r="N5" s="17"/>
      <c r="O5" s="18"/>
      <c r="P5" s="19"/>
      <c r="Q5" s="30"/>
    </row>
    <row r="6" spans="1:18" ht="18.75" x14ac:dyDescent="0.15">
      <c r="A6" s="27"/>
      <c r="B6" s="47" t="s">
        <v>56</v>
      </c>
      <c r="C6" s="48" t="s">
        <v>5</v>
      </c>
      <c r="D6" s="48" t="s">
        <v>55</v>
      </c>
      <c r="E6" s="48" t="s">
        <v>11</v>
      </c>
      <c r="F6" s="48" t="s">
        <v>55</v>
      </c>
      <c r="G6" s="48" t="s">
        <v>62</v>
      </c>
      <c r="H6" s="48" t="s">
        <v>55</v>
      </c>
      <c r="I6" s="4"/>
      <c r="J6" s="27"/>
      <c r="K6" s="47" t="s">
        <v>56</v>
      </c>
      <c r="L6" s="48" t="s">
        <v>5</v>
      </c>
      <c r="M6" s="48" t="s">
        <v>55</v>
      </c>
      <c r="N6" s="48" t="s">
        <v>11</v>
      </c>
      <c r="O6" s="48" t="s">
        <v>55</v>
      </c>
      <c r="P6" s="48" t="s">
        <v>62</v>
      </c>
      <c r="Q6" s="48" t="s">
        <v>55</v>
      </c>
    </row>
    <row r="7" spans="1:18" ht="14.25" x14ac:dyDescent="0.15">
      <c r="A7" s="31"/>
      <c r="B7" s="47" t="s">
        <v>81</v>
      </c>
      <c r="C7" s="48"/>
      <c r="D7" s="62" t="s">
        <v>83</v>
      </c>
      <c r="E7" s="48"/>
      <c r="F7" s="62" t="s">
        <v>83</v>
      </c>
      <c r="G7" s="48"/>
      <c r="H7" s="62" t="s">
        <v>83</v>
      </c>
      <c r="I7" s="2"/>
      <c r="J7" s="31"/>
      <c r="K7" s="47" t="s">
        <v>81</v>
      </c>
      <c r="L7" s="48"/>
      <c r="M7" s="62" t="s">
        <v>54</v>
      </c>
      <c r="N7" s="48"/>
      <c r="O7" s="62" t="s">
        <v>54</v>
      </c>
      <c r="P7" s="48"/>
      <c r="Q7" s="62" t="s">
        <v>54</v>
      </c>
    </row>
    <row r="8" spans="1:18" ht="18.75" x14ac:dyDescent="0.15">
      <c r="A8" s="31"/>
      <c r="B8" s="65" t="s">
        <v>45</v>
      </c>
      <c r="C8" s="66">
        <v>32.81</v>
      </c>
      <c r="D8" s="65" t="s">
        <v>2</v>
      </c>
      <c r="E8" s="65">
        <v>6.93E-2</v>
      </c>
      <c r="F8" s="65" t="s">
        <v>8</v>
      </c>
      <c r="G8" s="67">
        <f>G83*0.949</f>
        <v>7.1192798199549878E-2</v>
      </c>
      <c r="H8" s="65" t="s">
        <v>65</v>
      </c>
      <c r="I8" s="2"/>
      <c r="J8" s="31"/>
      <c r="K8" s="65" t="s">
        <v>45</v>
      </c>
      <c r="L8" s="66">
        <v>32.799999999999997</v>
      </c>
      <c r="M8" s="65" t="s">
        <v>2</v>
      </c>
      <c r="N8" s="65">
        <v>6.93E-2</v>
      </c>
      <c r="O8" s="65" t="s">
        <v>8</v>
      </c>
      <c r="P8" s="67">
        <f>G8</f>
        <v>7.1192798199549878E-2</v>
      </c>
      <c r="Q8" s="65" t="s">
        <v>52</v>
      </c>
    </row>
    <row r="9" spans="1:18" ht="18.75" x14ac:dyDescent="0.15">
      <c r="A9" s="31"/>
      <c r="B9" s="65" t="s">
        <v>18</v>
      </c>
      <c r="C9" s="65">
        <v>37.700000000000003</v>
      </c>
      <c r="D9" s="65" t="s">
        <v>2</v>
      </c>
      <c r="E9" s="65">
        <v>6.8699999999999997E-2</v>
      </c>
      <c r="F9" s="65" t="s">
        <v>8</v>
      </c>
      <c r="G9" s="67">
        <v>8.8880000000000001E-2</v>
      </c>
      <c r="H9" s="65" t="s">
        <v>52</v>
      </c>
      <c r="I9" s="2"/>
      <c r="J9" s="31"/>
      <c r="K9" s="65" t="s">
        <v>18</v>
      </c>
      <c r="L9" s="65">
        <v>37.700000000000003</v>
      </c>
      <c r="M9" s="65" t="s">
        <v>2</v>
      </c>
      <c r="N9" s="65">
        <v>6.8699999999999997E-2</v>
      </c>
      <c r="O9" s="65" t="s">
        <v>8</v>
      </c>
      <c r="P9" s="67">
        <v>8.8880000000000001E-2</v>
      </c>
      <c r="Q9" s="65" t="s">
        <v>52</v>
      </c>
    </row>
    <row r="10" spans="1:18" ht="18.75" x14ac:dyDescent="0.15">
      <c r="A10" s="31"/>
      <c r="B10" s="65" t="s">
        <v>7</v>
      </c>
      <c r="C10" s="65">
        <v>50.8</v>
      </c>
      <c r="D10" s="65" t="s">
        <v>9</v>
      </c>
      <c r="E10" s="65">
        <v>5.9900000000000002E-2</v>
      </c>
      <c r="F10" s="65" t="s">
        <v>8</v>
      </c>
      <c r="G10" s="67">
        <v>7.7710000000000001E-2</v>
      </c>
      <c r="H10" s="65" t="s">
        <v>63</v>
      </c>
      <c r="I10" s="2"/>
      <c r="J10" s="31"/>
      <c r="K10" s="65" t="s">
        <v>7</v>
      </c>
      <c r="L10" s="65">
        <v>50.8</v>
      </c>
      <c r="M10" s="65" t="s">
        <v>9</v>
      </c>
      <c r="N10" s="65">
        <v>5.9900000000000002E-2</v>
      </c>
      <c r="O10" s="65" t="s">
        <v>8</v>
      </c>
      <c r="P10" s="67">
        <v>7.7710000000000001E-2</v>
      </c>
      <c r="Q10" s="65" t="s">
        <v>63</v>
      </c>
      <c r="R10" s="2"/>
    </row>
    <row r="11" spans="1:18" ht="18.75" x14ac:dyDescent="0.15">
      <c r="A11" s="31"/>
      <c r="B11" s="65" t="s">
        <v>19</v>
      </c>
      <c r="C11" s="65">
        <v>43.5</v>
      </c>
      <c r="D11" s="65" t="s">
        <v>10</v>
      </c>
      <c r="E11" s="65">
        <v>5.0999999999999997E-2</v>
      </c>
      <c r="F11" s="65" t="s">
        <v>8</v>
      </c>
      <c r="G11" s="67">
        <v>6.6600000000000006E-2</v>
      </c>
      <c r="H11" s="65" t="s">
        <v>64</v>
      </c>
      <c r="I11" s="2"/>
      <c r="J11" s="31"/>
      <c r="K11" s="65" t="s">
        <v>19</v>
      </c>
      <c r="L11" s="65">
        <v>43.5</v>
      </c>
      <c r="M11" s="65" t="s">
        <v>10</v>
      </c>
      <c r="N11" s="65">
        <v>5.0999999999999997E-2</v>
      </c>
      <c r="O11" s="65" t="s">
        <v>8</v>
      </c>
      <c r="P11" s="67">
        <v>6.6600000000000006E-2</v>
      </c>
      <c r="Q11" s="65" t="s">
        <v>64</v>
      </c>
    </row>
    <row r="12" spans="1:18" ht="18.75" x14ac:dyDescent="0.15">
      <c r="A12" s="31"/>
      <c r="B12" s="65" t="s">
        <v>53</v>
      </c>
      <c r="C12" s="68">
        <v>1</v>
      </c>
      <c r="D12" s="69" t="s">
        <v>54</v>
      </c>
      <c r="E12" s="70">
        <v>0.45600000000000002</v>
      </c>
      <c r="F12" s="65" t="s">
        <v>6</v>
      </c>
      <c r="G12" s="67">
        <v>0.98980000000000001</v>
      </c>
      <c r="H12" s="65" t="s">
        <v>66</v>
      </c>
      <c r="I12" s="2"/>
      <c r="J12" s="31"/>
      <c r="K12" s="65" t="s">
        <v>20</v>
      </c>
      <c r="L12" s="68">
        <v>1</v>
      </c>
      <c r="M12" s="69" t="s">
        <v>54</v>
      </c>
      <c r="N12" s="70">
        <v>0.45600000000000002</v>
      </c>
      <c r="O12" s="65" t="s">
        <v>6</v>
      </c>
      <c r="P12" s="67">
        <v>0.98980000000000001</v>
      </c>
      <c r="Q12" s="65" t="s">
        <v>66</v>
      </c>
    </row>
    <row r="13" spans="1:18" ht="14.25" x14ac:dyDescent="0.15">
      <c r="A13" s="31"/>
      <c r="B13" s="71" t="s">
        <v>57</v>
      </c>
      <c r="C13" s="66"/>
      <c r="D13" s="65"/>
      <c r="E13" s="65"/>
      <c r="F13" s="65"/>
      <c r="G13" s="65"/>
      <c r="H13" s="65"/>
      <c r="I13" s="2"/>
      <c r="J13" s="31"/>
      <c r="K13" s="71" t="s">
        <v>57</v>
      </c>
      <c r="L13" s="66"/>
      <c r="M13" s="65"/>
      <c r="N13" s="65"/>
      <c r="O13" s="65"/>
      <c r="P13" s="65"/>
      <c r="Q13" s="65"/>
    </row>
    <row r="14" spans="1:18" ht="14.25" x14ac:dyDescent="0.15">
      <c r="A14" s="31"/>
      <c r="B14" s="71" t="s">
        <v>58</v>
      </c>
      <c r="C14" s="66"/>
      <c r="D14" s="65"/>
      <c r="E14" s="65"/>
      <c r="F14" s="65"/>
      <c r="G14" s="65"/>
      <c r="H14" s="65"/>
      <c r="I14" s="2"/>
      <c r="J14" s="31"/>
      <c r="K14" s="71" t="s">
        <v>58</v>
      </c>
      <c r="L14" s="66"/>
      <c r="M14" s="65"/>
      <c r="N14" s="65"/>
      <c r="O14" s="65"/>
      <c r="P14" s="65"/>
      <c r="Q14" s="65"/>
    </row>
    <row r="15" spans="1:18" ht="14.25" x14ac:dyDescent="0.15">
      <c r="A15" s="31"/>
      <c r="B15" s="71" t="s">
        <v>59</v>
      </c>
      <c r="C15" s="66"/>
      <c r="D15" s="65"/>
      <c r="E15" s="65"/>
      <c r="F15" s="65"/>
      <c r="G15" s="65"/>
      <c r="H15" s="65"/>
      <c r="I15" s="2"/>
      <c r="J15" s="31"/>
      <c r="K15" s="71" t="s">
        <v>59</v>
      </c>
      <c r="L15" s="66"/>
      <c r="M15" s="65"/>
      <c r="N15" s="65"/>
      <c r="O15" s="65"/>
      <c r="P15" s="65"/>
      <c r="Q15" s="65"/>
    </row>
    <row r="16" spans="1:18" ht="14.25" x14ac:dyDescent="0.15">
      <c r="A16" s="31"/>
      <c r="B16" s="71" t="s">
        <v>60</v>
      </c>
      <c r="C16" s="66"/>
      <c r="D16" s="65"/>
      <c r="E16" s="65"/>
      <c r="F16" s="65"/>
      <c r="G16" s="65"/>
      <c r="H16" s="65"/>
      <c r="I16" s="2"/>
      <c r="J16" s="31"/>
      <c r="K16" s="71" t="s">
        <v>60</v>
      </c>
      <c r="L16" s="66"/>
      <c r="M16" s="65"/>
      <c r="N16" s="65"/>
      <c r="O16" s="65"/>
      <c r="P16" s="65"/>
      <c r="Q16" s="65"/>
    </row>
    <row r="17" spans="1:17" ht="14.25" x14ac:dyDescent="0.15">
      <c r="A17" s="31"/>
      <c r="B17" s="71" t="s">
        <v>61</v>
      </c>
      <c r="C17" s="66"/>
      <c r="D17" s="65"/>
      <c r="E17" s="65"/>
      <c r="F17" s="65"/>
      <c r="G17" s="65"/>
      <c r="H17" s="65"/>
      <c r="I17" s="2"/>
      <c r="J17" s="31"/>
      <c r="K17" s="71" t="s">
        <v>61</v>
      </c>
      <c r="L17" s="66"/>
      <c r="M17" s="65"/>
      <c r="N17" s="65"/>
      <c r="O17" s="65"/>
      <c r="P17" s="65"/>
      <c r="Q17" s="65"/>
    </row>
    <row r="18" spans="1:17" ht="15.75" thickBot="1" x14ac:dyDescent="0.2">
      <c r="A18" s="29" t="s">
        <v>94</v>
      </c>
      <c r="B18" s="5"/>
      <c r="C18" s="3"/>
      <c r="D18" s="6"/>
      <c r="E18" s="6"/>
      <c r="F18" s="5"/>
      <c r="G18" s="5"/>
      <c r="H18" s="32"/>
      <c r="J18" s="29" t="s">
        <v>94</v>
      </c>
      <c r="K18" s="5"/>
      <c r="L18" s="3"/>
      <c r="M18" s="6"/>
      <c r="N18" s="6"/>
      <c r="O18" s="5"/>
      <c r="P18" s="5"/>
      <c r="Q18" s="32"/>
    </row>
    <row r="19" spans="1:17" ht="18.75" x14ac:dyDescent="0.15">
      <c r="A19" s="33"/>
      <c r="B19" s="35" t="s">
        <v>23</v>
      </c>
      <c r="C19" s="7"/>
      <c r="D19" s="20"/>
      <c r="E19" s="20"/>
      <c r="F19" s="79">
        <f>F20+F26+F32+F38+F44+F50+F56+F62+F68+F74</f>
        <v>18721.194584072477</v>
      </c>
      <c r="G19" s="54" t="s">
        <v>0</v>
      </c>
      <c r="H19" s="51" t="s">
        <v>1</v>
      </c>
      <c r="J19" s="33"/>
      <c r="K19" s="35" t="s">
        <v>23</v>
      </c>
      <c r="L19" s="7"/>
      <c r="M19" s="20"/>
      <c r="N19" s="20"/>
      <c r="O19" s="79">
        <f>O20+O26+O32+O38+O44+O50+O56+O62+O68+O74</f>
        <v>18721.194584072477</v>
      </c>
      <c r="P19" s="54" t="s">
        <v>0</v>
      </c>
      <c r="Q19" s="51" t="s">
        <v>1</v>
      </c>
    </row>
    <row r="20" spans="1:17" ht="14.25" x14ac:dyDescent="0.15">
      <c r="A20" s="33"/>
      <c r="B20" s="36"/>
      <c r="C20" s="55" t="s">
        <v>50</v>
      </c>
      <c r="D20" s="56"/>
      <c r="E20" s="72" t="s">
        <v>181</v>
      </c>
      <c r="F20" s="64">
        <f>F22/1000*F23*F24*F25</f>
        <v>18721.194584072477</v>
      </c>
      <c r="G20" s="57" t="str">
        <f>G$19</f>
        <v>tCO2/y</v>
      </c>
      <c r="H20" s="58" t="s">
        <v>51</v>
      </c>
      <c r="J20" s="33"/>
      <c r="K20" s="36"/>
      <c r="L20" s="55" t="s">
        <v>50</v>
      </c>
      <c r="M20" s="56"/>
      <c r="N20" s="72" t="s">
        <v>98</v>
      </c>
      <c r="O20" s="64">
        <f>O22/1000*O23*O24*O25</f>
        <v>18721.194584072477</v>
      </c>
      <c r="P20" s="57" t="str">
        <f>P$19</f>
        <v>tCO2/y</v>
      </c>
      <c r="Q20" s="58" t="s">
        <v>51</v>
      </c>
    </row>
    <row r="21" spans="1:17" ht="14.25" x14ac:dyDescent="0.15">
      <c r="A21" s="33"/>
      <c r="B21" s="36"/>
      <c r="C21" s="59"/>
      <c r="D21" s="37" t="s">
        <v>48</v>
      </c>
      <c r="E21" s="38"/>
      <c r="F21" s="73" t="s">
        <v>97</v>
      </c>
      <c r="G21" s="52"/>
      <c r="H21" s="53" t="s">
        <v>49</v>
      </c>
      <c r="J21" s="33"/>
      <c r="K21" s="36"/>
      <c r="L21" s="59"/>
      <c r="M21" s="37" t="s">
        <v>48</v>
      </c>
      <c r="N21" s="38"/>
      <c r="O21" s="73" t="s">
        <v>97</v>
      </c>
      <c r="P21" s="52"/>
      <c r="Q21" s="53" t="s">
        <v>49</v>
      </c>
    </row>
    <row r="22" spans="1:17" ht="16.5" x14ac:dyDescent="0.15">
      <c r="A22" s="31"/>
      <c r="B22" s="46"/>
      <c r="C22" s="59"/>
      <c r="D22" s="37" t="s">
        <v>47</v>
      </c>
      <c r="E22" s="38"/>
      <c r="F22" s="75">
        <f>INDEX($B$7:$H$17,MATCH(F21,$B$7:$B$17,0),6)</f>
        <v>7.1192798199549878E-2</v>
      </c>
      <c r="G22" s="76" t="str">
        <f>INDEX($B$7:$H$17,MATCH(F21,$B$7:$B$17,0),7)</f>
        <v>L/km</v>
      </c>
      <c r="H22" s="61" t="s">
        <v>67</v>
      </c>
      <c r="J22" s="31"/>
      <c r="K22" s="46"/>
      <c r="L22" s="59"/>
      <c r="M22" s="37" t="s">
        <v>47</v>
      </c>
      <c r="N22" s="38"/>
      <c r="O22" s="75">
        <f>INDEX($B$7:$H$17,MATCH(O21,$B$7:$B$17,0),6)</f>
        <v>7.1192798199549878E-2</v>
      </c>
      <c r="P22" s="76" t="str">
        <f>INDEX($B$7:$H$17,MATCH(O21,$B$7:$B$17,0),7)</f>
        <v>L/km</v>
      </c>
      <c r="Q22" s="61" t="s">
        <v>67</v>
      </c>
    </row>
    <row r="23" spans="1:17" ht="16.5" x14ac:dyDescent="0.15">
      <c r="A23" s="31"/>
      <c r="B23" s="46"/>
      <c r="C23" s="59"/>
      <c r="D23" s="39" t="s">
        <v>17</v>
      </c>
      <c r="E23" s="40"/>
      <c r="F23" s="77">
        <f>INDEX($B$7:$H$17,MATCH(F21,$B$7:$B$17,0),2)</f>
        <v>32.81</v>
      </c>
      <c r="G23" s="76" t="str">
        <f>INDEX($B$7:$H$17,MATCH(F21,$B$7:$B$17,0),3)</f>
        <v>GJ/kl</v>
      </c>
      <c r="H23" s="61" t="s">
        <v>68</v>
      </c>
      <c r="J23" s="31"/>
      <c r="K23" s="46"/>
      <c r="L23" s="59"/>
      <c r="M23" s="39" t="s">
        <v>17</v>
      </c>
      <c r="N23" s="40"/>
      <c r="O23" s="77">
        <f>INDEX($B$7:$H$17,MATCH(O21,$B$7:$B$17,0),2)</f>
        <v>32.81</v>
      </c>
      <c r="P23" s="76" t="str">
        <f>INDEX($B$7:$H$17,MATCH(O21,$B$7:$B$17,0),3)</f>
        <v>GJ/kl</v>
      </c>
      <c r="Q23" s="61" t="s">
        <v>68</v>
      </c>
    </row>
    <row r="24" spans="1:17" ht="16.5" x14ac:dyDescent="0.15">
      <c r="A24" s="31"/>
      <c r="B24" s="46"/>
      <c r="C24" s="59"/>
      <c r="D24" s="49" t="s">
        <v>16</v>
      </c>
      <c r="E24" s="50"/>
      <c r="F24" s="75">
        <f>INDEX($B$7:$H$17,MATCH(F21,$B$7:$B$17,0),4)</f>
        <v>6.93E-2</v>
      </c>
      <c r="G24" s="76" t="str">
        <f>INDEX($B$7:$H$17,MATCH(F21,$B$7:$B$17,0),5)</f>
        <v>tCO2/GJ</v>
      </c>
      <c r="H24" s="61" t="s">
        <v>69</v>
      </c>
      <c r="J24" s="31"/>
      <c r="K24" s="46"/>
      <c r="L24" s="59"/>
      <c r="M24" s="49" t="s">
        <v>16</v>
      </c>
      <c r="N24" s="50"/>
      <c r="O24" s="75">
        <f>INDEX($B$7:$H$17,MATCH(O21,$B$7:$B$17,0),4)</f>
        <v>6.93E-2</v>
      </c>
      <c r="P24" s="76" t="str">
        <f>INDEX($B$7:$H$17,MATCH(O21,$B$7:$B$17,0),5)</f>
        <v>tCO2/GJ</v>
      </c>
      <c r="Q24" s="61" t="s">
        <v>69</v>
      </c>
    </row>
    <row r="25" spans="1:17" ht="16.5" x14ac:dyDescent="0.15">
      <c r="A25" s="31"/>
      <c r="B25" s="46"/>
      <c r="C25" s="60"/>
      <c r="D25" s="49" t="s">
        <v>46</v>
      </c>
      <c r="E25" s="50"/>
      <c r="F25" s="74">
        <f>55073*2100</f>
        <v>115653300</v>
      </c>
      <c r="G25" s="63" t="s">
        <v>82</v>
      </c>
      <c r="H25" s="61" t="s">
        <v>70</v>
      </c>
      <c r="J25" s="31"/>
      <c r="K25" s="46"/>
      <c r="L25" s="60"/>
      <c r="M25" s="49" t="s">
        <v>46</v>
      </c>
      <c r="N25" s="50"/>
      <c r="O25" s="74">
        <f>55073*2100</f>
        <v>115653300</v>
      </c>
      <c r="P25" s="63" t="s">
        <v>82</v>
      </c>
      <c r="Q25" s="61" t="s">
        <v>70</v>
      </c>
    </row>
    <row r="26" spans="1:17" ht="14.25" hidden="1" x14ac:dyDescent="0.15">
      <c r="A26" s="31"/>
      <c r="B26" s="46"/>
      <c r="C26" s="55" t="s">
        <v>71</v>
      </c>
      <c r="D26" s="56"/>
      <c r="E26" s="72"/>
      <c r="F26" s="64">
        <f>F28/1000*F29*F30*F31</f>
        <v>0</v>
      </c>
      <c r="G26" s="57" t="str">
        <f>G$19</f>
        <v>tCO2/y</v>
      </c>
      <c r="H26" s="58" t="s">
        <v>51</v>
      </c>
      <c r="J26" s="31"/>
      <c r="K26" s="46"/>
      <c r="L26" s="55" t="s">
        <v>71</v>
      </c>
      <c r="M26" s="56"/>
      <c r="N26" s="72" t="s">
        <v>99</v>
      </c>
      <c r="O26" s="64">
        <f>O28/1000*O29*O30*O31</f>
        <v>0</v>
      </c>
      <c r="P26" s="57" t="str">
        <f>P$19</f>
        <v>tCO2/y</v>
      </c>
      <c r="Q26" s="58" t="s">
        <v>51</v>
      </c>
    </row>
    <row r="27" spans="1:17" ht="14.25" hidden="1" x14ac:dyDescent="0.15">
      <c r="A27" s="31"/>
      <c r="B27" s="46"/>
      <c r="C27" s="59"/>
      <c r="D27" s="37" t="s">
        <v>48</v>
      </c>
      <c r="E27" s="38"/>
      <c r="F27" s="73" t="s">
        <v>80</v>
      </c>
      <c r="G27" s="78"/>
      <c r="H27" s="53" t="s">
        <v>49</v>
      </c>
      <c r="J27" s="31"/>
      <c r="K27" s="46"/>
      <c r="L27" s="59"/>
      <c r="M27" s="37" t="s">
        <v>48</v>
      </c>
      <c r="N27" s="38"/>
      <c r="O27" s="73" t="s">
        <v>80</v>
      </c>
      <c r="P27" s="78"/>
      <c r="Q27" s="53" t="s">
        <v>49</v>
      </c>
    </row>
    <row r="28" spans="1:17" ht="16.5" hidden="1" x14ac:dyDescent="0.15">
      <c r="A28" s="31"/>
      <c r="B28" s="46"/>
      <c r="C28" s="59"/>
      <c r="D28" s="37" t="s">
        <v>47</v>
      </c>
      <c r="E28" s="38"/>
      <c r="F28" s="75">
        <f>INDEX($B$7:$H$17,MATCH(F27,$B$7:$B$17,0),6)</f>
        <v>0</v>
      </c>
      <c r="G28" s="76" t="str">
        <f>INDEX($B$7:$H$17,MATCH(F27,$B$7:$B$17,0),7)</f>
        <v>-</v>
      </c>
      <c r="H28" s="61" t="s">
        <v>67</v>
      </c>
      <c r="J28" s="31"/>
      <c r="K28" s="46"/>
      <c r="L28" s="59"/>
      <c r="M28" s="37" t="s">
        <v>47</v>
      </c>
      <c r="N28" s="38"/>
      <c r="O28" s="75">
        <f>INDEX($B$7:$H$17,MATCH(O27,$B$7:$B$17,0),6)</f>
        <v>0</v>
      </c>
      <c r="P28" s="76" t="str">
        <f>INDEX($B$7:$H$17,MATCH(O27,$B$7:$B$17,0),7)</f>
        <v>-</v>
      </c>
      <c r="Q28" s="61" t="s">
        <v>67</v>
      </c>
    </row>
    <row r="29" spans="1:17" ht="16.5" hidden="1" x14ac:dyDescent="0.15">
      <c r="A29" s="31"/>
      <c r="B29" s="46"/>
      <c r="C29" s="59"/>
      <c r="D29" s="39" t="s">
        <v>17</v>
      </c>
      <c r="E29" s="40"/>
      <c r="F29" s="77">
        <f>INDEX($B$7:$H$17,MATCH(F27,$B$7:$B$17,0),2)</f>
        <v>0</v>
      </c>
      <c r="G29" s="76" t="str">
        <f>INDEX($B$7:$H$17,MATCH(F27,$B$7:$B$17,0),3)</f>
        <v>-</v>
      </c>
      <c r="H29" s="61" t="s">
        <v>68</v>
      </c>
      <c r="J29" s="31"/>
      <c r="K29" s="46"/>
      <c r="L29" s="59"/>
      <c r="M29" s="39" t="s">
        <v>17</v>
      </c>
      <c r="N29" s="40"/>
      <c r="O29" s="77">
        <f>INDEX($B$7:$H$17,MATCH(O27,$B$7:$B$17,0),2)</f>
        <v>0</v>
      </c>
      <c r="P29" s="76" t="str">
        <f>INDEX($B$7:$H$17,MATCH(O27,$B$7:$B$17,0),3)</f>
        <v>-</v>
      </c>
      <c r="Q29" s="61" t="s">
        <v>68</v>
      </c>
    </row>
    <row r="30" spans="1:17" ht="16.5" hidden="1" x14ac:dyDescent="0.15">
      <c r="A30" s="31"/>
      <c r="B30" s="46"/>
      <c r="C30" s="59"/>
      <c r="D30" s="49" t="s">
        <v>16</v>
      </c>
      <c r="E30" s="50"/>
      <c r="F30" s="75">
        <f>INDEX($B$7:$H$17,MATCH(F27,$B$7:$B$17,0),4)</f>
        <v>0</v>
      </c>
      <c r="G30" s="76" t="str">
        <f>INDEX($B$7:$H$17,MATCH(F27,$B$7:$B$17,0),5)</f>
        <v>-</v>
      </c>
      <c r="H30" s="61" t="s">
        <v>69</v>
      </c>
      <c r="J30" s="31"/>
      <c r="K30" s="46"/>
      <c r="L30" s="59"/>
      <c r="M30" s="49" t="s">
        <v>16</v>
      </c>
      <c r="N30" s="50"/>
      <c r="O30" s="75">
        <f>INDEX($B$7:$H$17,MATCH(O27,$B$7:$B$17,0),4)</f>
        <v>0</v>
      </c>
      <c r="P30" s="76" t="str">
        <f>INDEX($B$7:$H$17,MATCH(O27,$B$7:$B$17,0),5)</f>
        <v>-</v>
      </c>
      <c r="Q30" s="61" t="s">
        <v>69</v>
      </c>
    </row>
    <row r="31" spans="1:17" ht="16.5" hidden="1" x14ac:dyDescent="0.15">
      <c r="A31" s="31"/>
      <c r="B31" s="46"/>
      <c r="C31" s="60"/>
      <c r="D31" s="49" t="s">
        <v>46</v>
      </c>
      <c r="E31" s="50"/>
      <c r="F31" s="74">
        <v>0</v>
      </c>
      <c r="G31" s="63" t="s">
        <v>82</v>
      </c>
      <c r="H31" s="61" t="s">
        <v>70</v>
      </c>
      <c r="J31" s="31"/>
      <c r="K31" s="46"/>
      <c r="L31" s="60"/>
      <c r="M31" s="49" t="s">
        <v>46</v>
      </c>
      <c r="N31" s="50"/>
      <c r="O31" s="74">
        <v>0</v>
      </c>
      <c r="P31" s="63" t="s">
        <v>82</v>
      </c>
      <c r="Q31" s="61" t="s">
        <v>70</v>
      </c>
    </row>
    <row r="32" spans="1:17" ht="14.25" hidden="1" x14ac:dyDescent="0.15">
      <c r="A32" s="31"/>
      <c r="B32" s="46"/>
      <c r="C32" s="55" t="s">
        <v>72</v>
      </c>
      <c r="D32" s="56"/>
      <c r="E32" s="72"/>
      <c r="F32" s="64">
        <f>F34/1000*F35*F36*F37</f>
        <v>0</v>
      </c>
      <c r="G32" s="57" t="str">
        <f>G$19</f>
        <v>tCO2/y</v>
      </c>
      <c r="H32" s="58" t="s">
        <v>51</v>
      </c>
      <c r="J32" s="31"/>
      <c r="K32" s="46"/>
      <c r="L32" s="55" t="s">
        <v>72</v>
      </c>
      <c r="M32" s="56"/>
      <c r="N32" s="72"/>
      <c r="O32" s="64">
        <f>O34/1000*O35*O36*O37</f>
        <v>0</v>
      </c>
      <c r="P32" s="57" t="str">
        <f>P$19</f>
        <v>tCO2/y</v>
      </c>
      <c r="Q32" s="58" t="s">
        <v>51</v>
      </c>
    </row>
    <row r="33" spans="1:17" ht="14.25" hidden="1" x14ac:dyDescent="0.15">
      <c r="A33" s="31"/>
      <c r="B33" s="46"/>
      <c r="C33" s="59"/>
      <c r="D33" s="37" t="s">
        <v>48</v>
      </c>
      <c r="E33" s="38"/>
      <c r="F33" s="73" t="s">
        <v>80</v>
      </c>
      <c r="G33" s="78"/>
      <c r="H33" s="53" t="s">
        <v>49</v>
      </c>
      <c r="J33" s="31"/>
      <c r="K33" s="46"/>
      <c r="L33" s="59"/>
      <c r="M33" s="37" t="s">
        <v>48</v>
      </c>
      <c r="N33" s="38"/>
      <c r="O33" s="73" t="s">
        <v>80</v>
      </c>
      <c r="P33" s="78"/>
      <c r="Q33" s="53" t="s">
        <v>49</v>
      </c>
    </row>
    <row r="34" spans="1:17" ht="16.5" hidden="1" x14ac:dyDescent="0.15">
      <c r="A34" s="31"/>
      <c r="B34" s="46"/>
      <c r="C34" s="59"/>
      <c r="D34" s="37" t="s">
        <v>47</v>
      </c>
      <c r="E34" s="38"/>
      <c r="F34" s="75">
        <f>INDEX($B$7:$H$17,MATCH(F33,$B$7:$B$17,0),6)</f>
        <v>0</v>
      </c>
      <c r="G34" s="76" t="str">
        <f>INDEX($B$7:$H$17,MATCH(F33,$B$7:$B$17,0),7)</f>
        <v>-</v>
      </c>
      <c r="H34" s="61" t="s">
        <v>67</v>
      </c>
      <c r="J34" s="31"/>
      <c r="K34" s="46"/>
      <c r="L34" s="59"/>
      <c r="M34" s="37" t="s">
        <v>47</v>
      </c>
      <c r="N34" s="38"/>
      <c r="O34" s="75">
        <f>INDEX($B$7:$H$17,MATCH(O33,$B$7:$B$17,0),6)</f>
        <v>0</v>
      </c>
      <c r="P34" s="76" t="str">
        <f>INDEX($B$7:$H$17,MATCH(O33,$B$7:$B$17,0),7)</f>
        <v>-</v>
      </c>
      <c r="Q34" s="61" t="s">
        <v>67</v>
      </c>
    </row>
    <row r="35" spans="1:17" ht="16.5" hidden="1" x14ac:dyDescent="0.15">
      <c r="A35" s="31"/>
      <c r="B35" s="46"/>
      <c r="C35" s="59"/>
      <c r="D35" s="39" t="s">
        <v>17</v>
      </c>
      <c r="E35" s="40"/>
      <c r="F35" s="77">
        <f>INDEX($B$7:$H$17,MATCH(F33,$B$7:$B$17,0),2)</f>
        <v>0</v>
      </c>
      <c r="G35" s="76" t="str">
        <f>INDEX($B$7:$H$17,MATCH(F33,$B$7:$B$17,0),3)</f>
        <v>-</v>
      </c>
      <c r="H35" s="61" t="s">
        <v>68</v>
      </c>
      <c r="J35" s="31"/>
      <c r="K35" s="46"/>
      <c r="L35" s="59"/>
      <c r="M35" s="39" t="s">
        <v>17</v>
      </c>
      <c r="N35" s="40"/>
      <c r="O35" s="77">
        <f>INDEX($B$7:$H$17,MATCH(O33,$B$7:$B$17,0),2)</f>
        <v>0</v>
      </c>
      <c r="P35" s="76" t="str">
        <f>INDEX($B$7:$H$17,MATCH(O33,$B$7:$B$17,0),3)</f>
        <v>-</v>
      </c>
      <c r="Q35" s="61" t="s">
        <v>68</v>
      </c>
    </row>
    <row r="36" spans="1:17" ht="16.5" hidden="1" x14ac:dyDescent="0.15">
      <c r="A36" s="31"/>
      <c r="B36" s="46"/>
      <c r="C36" s="59"/>
      <c r="D36" s="49" t="s">
        <v>16</v>
      </c>
      <c r="E36" s="50"/>
      <c r="F36" s="75">
        <f>INDEX($B$7:$H$17,MATCH(F33,$B$7:$B$17,0),4)</f>
        <v>0</v>
      </c>
      <c r="G36" s="76" t="str">
        <f>INDEX($B$7:$H$17,MATCH(F33,$B$7:$B$17,0),5)</f>
        <v>-</v>
      </c>
      <c r="H36" s="61" t="s">
        <v>69</v>
      </c>
      <c r="J36" s="31"/>
      <c r="K36" s="46"/>
      <c r="L36" s="59"/>
      <c r="M36" s="49" t="s">
        <v>16</v>
      </c>
      <c r="N36" s="50"/>
      <c r="O36" s="75">
        <f>INDEX($B$7:$H$17,MATCH(O33,$B$7:$B$17,0),4)</f>
        <v>0</v>
      </c>
      <c r="P36" s="76" t="str">
        <f>INDEX($B$7:$H$17,MATCH(O33,$B$7:$B$17,0),5)</f>
        <v>-</v>
      </c>
      <c r="Q36" s="61" t="s">
        <v>69</v>
      </c>
    </row>
    <row r="37" spans="1:17" ht="16.5" hidden="1" x14ac:dyDescent="0.15">
      <c r="A37" s="31"/>
      <c r="B37" s="46"/>
      <c r="C37" s="60"/>
      <c r="D37" s="49" t="s">
        <v>46</v>
      </c>
      <c r="E37" s="50"/>
      <c r="F37" s="74">
        <v>0</v>
      </c>
      <c r="G37" s="63" t="s">
        <v>82</v>
      </c>
      <c r="H37" s="61" t="s">
        <v>70</v>
      </c>
      <c r="J37" s="31"/>
      <c r="K37" s="46"/>
      <c r="L37" s="60"/>
      <c r="M37" s="49" t="s">
        <v>46</v>
      </c>
      <c r="N37" s="50"/>
      <c r="O37" s="74">
        <v>0</v>
      </c>
      <c r="P37" s="63" t="s">
        <v>82</v>
      </c>
      <c r="Q37" s="61" t="s">
        <v>70</v>
      </c>
    </row>
    <row r="38" spans="1:17" ht="14.25" hidden="1" x14ac:dyDescent="0.15">
      <c r="A38" s="31"/>
      <c r="B38" s="46"/>
      <c r="C38" s="55" t="s">
        <v>73</v>
      </c>
      <c r="D38" s="56"/>
      <c r="E38" s="72"/>
      <c r="F38" s="64">
        <f>F40/1000*F41*F42*F43</f>
        <v>0</v>
      </c>
      <c r="G38" s="57" t="str">
        <f>G$19</f>
        <v>tCO2/y</v>
      </c>
      <c r="H38" s="58" t="s">
        <v>51</v>
      </c>
      <c r="J38" s="31"/>
      <c r="K38" s="46"/>
      <c r="L38" s="55" t="s">
        <v>73</v>
      </c>
      <c r="M38" s="56"/>
      <c r="N38" s="72"/>
      <c r="O38" s="64">
        <f>O40/1000*O41*O42*O43</f>
        <v>0</v>
      </c>
      <c r="P38" s="57" t="str">
        <f>P$19</f>
        <v>tCO2/y</v>
      </c>
      <c r="Q38" s="58" t="s">
        <v>51</v>
      </c>
    </row>
    <row r="39" spans="1:17" ht="14.25" hidden="1" x14ac:dyDescent="0.15">
      <c r="A39" s="31"/>
      <c r="B39" s="46"/>
      <c r="C39" s="59"/>
      <c r="D39" s="37" t="s">
        <v>48</v>
      </c>
      <c r="E39" s="38"/>
      <c r="F39" s="73" t="s">
        <v>80</v>
      </c>
      <c r="G39" s="78"/>
      <c r="H39" s="53" t="s">
        <v>49</v>
      </c>
      <c r="J39" s="31"/>
      <c r="K39" s="46"/>
      <c r="L39" s="59"/>
      <c r="M39" s="37" t="s">
        <v>48</v>
      </c>
      <c r="N39" s="38"/>
      <c r="O39" s="73" t="s">
        <v>80</v>
      </c>
      <c r="P39" s="78"/>
      <c r="Q39" s="53" t="s">
        <v>49</v>
      </c>
    </row>
    <row r="40" spans="1:17" ht="16.5" hidden="1" x14ac:dyDescent="0.15">
      <c r="A40" s="31"/>
      <c r="B40" s="46"/>
      <c r="C40" s="59"/>
      <c r="D40" s="37" t="s">
        <v>47</v>
      </c>
      <c r="E40" s="38"/>
      <c r="F40" s="75">
        <f>INDEX($B$7:$H$17,MATCH(F39,$B$7:$B$17,0),6)</f>
        <v>0</v>
      </c>
      <c r="G40" s="76" t="str">
        <f>INDEX($B$7:$H$17,MATCH(F39,$B$7:$B$17,0),7)</f>
        <v>-</v>
      </c>
      <c r="H40" s="61" t="s">
        <v>67</v>
      </c>
      <c r="J40" s="31"/>
      <c r="K40" s="46"/>
      <c r="L40" s="59"/>
      <c r="M40" s="37" t="s">
        <v>47</v>
      </c>
      <c r="N40" s="38"/>
      <c r="O40" s="75">
        <f>INDEX($B$7:$H$17,MATCH(O39,$B$7:$B$17,0),6)</f>
        <v>0</v>
      </c>
      <c r="P40" s="76" t="str">
        <f>INDEX($B$7:$H$17,MATCH(O39,$B$7:$B$17,0),7)</f>
        <v>-</v>
      </c>
      <c r="Q40" s="61" t="s">
        <v>67</v>
      </c>
    </row>
    <row r="41" spans="1:17" ht="16.5" hidden="1" x14ac:dyDescent="0.15">
      <c r="A41" s="31"/>
      <c r="B41" s="46"/>
      <c r="C41" s="59"/>
      <c r="D41" s="39" t="s">
        <v>17</v>
      </c>
      <c r="E41" s="40"/>
      <c r="F41" s="77">
        <f>INDEX($B$7:$H$17,MATCH(F39,$B$7:$B$17,0),2)</f>
        <v>0</v>
      </c>
      <c r="G41" s="76" t="str">
        <f>INDEX($B$7:$H$17,MATCH(F39,$B$7:$B$17,0),3)</f>
        <v>-</v>
      </c>
      <c r="H41" s="61" t="s">
        <v>68</v>
      </c>
      <c r="J41" s="31"/>
      <c r="K41" s="46"/>
      <c r="L41" s="59"/>
      <c r="M41" s="39" t="s">
        <v>17</v>
      </c>
      <c r="N41" s="40"/>
      <c r="O41" s="77">
        <f>INDEX($B$7:$H$17,MATCH(O39,$B$7:$B$17,0),2)</f>
        <v>0</v>
      </c>
      <c r="P41" s="76" t="str">
        <f>INDEX($B$7:$H$17,MATCH(O39,$B$7:$B$17,0),3)</f>
        <v>-</v>
      </c>
      <c r="Q41" s="61" t="s">
        <v>68</v>
      </c>
    </row>
    <row r="42" spans="1:17" ht="16.5" hidden="1" x14ac:dyDescent="0.15">
      <c r="A42" s="31"/>
      <c r="B42" s="46"/>
      <c r="C42" s="59"/>
      <c r="D42" s="49" t="s">
        <v>16</v>
      </c>
      <c r="E42" s="50"/>
      <c r="F42" s="75">
        <f>INDEX($B$7:$H$17,MATCH(F39,$B$7:$B$17,0),4)</f>
        <v>0</v>
      </c>
      <c r="G42" s="76" t="str">
        <f>INDEX($B$7:$H$17,MATCH(F39,$B$7:$B$17,0),5)</f>
        <v>-</v>
      </c>
      <c r="H42" s="61" t="s">
        <v>69</v>
      </c>
      <c r="J42" s="31"/>
      <c r="K42" s="46"/>
      <c r="L42" s="59"/>
      <c r="M42" s="49" t="s">
        <v>16</v>
      </c>
      <c r="N42" s="50"/>
      <c r="O42" s="75">
        <f>INDEX($B$7:$H$17,MATCH(O39,$B$7:$B$17,0),4)</f>
        <v>0</v>
      </c>
      <c r="P42" s="76" t="str">
        <f>INDEX($B$7:$H$17,MATCH(O39,$B$7:$B$17,0),5)</f>
        <v>-</v>
      </c>
      <c r="Q42" s="61" t="s">
        <v>69</v>
      </c>
    </row>
    <row r="43" spans="1:17" ht="16.5" hidden="1" x14ac:dyDescent="0.15">
      <c r="A43" s="31"/>
      <c r="B43" s="46"/>
      <c r="C43" s="60"/>
      <c r="D43" s="49" t="s">
        <v>46</v>
      </c>
      <c r="E43" s="50"/>
      <c r="F43" s="74">
        <v>0</v>
      </c>
      <c r="G43" s="63" t="s">
        <v>82</v>
      </c>
      <c r="H43" s="61" t="s">
        <v>70</v>
      </c>
      <c r="J43" s="31"/>
      <c r="K43" s="46"/>
      <c r="L43" s="60"/>
      <c r="M43" s="49" t="s">
        <v>46</v>
      </c>
      <c r="N43" s="50"/>
      <c r="O43" s="74">
        <v>0</v>
      </c>
      <c r="P43" s="63" t="s">
        <v>82</v>
      </c>
      <c r="Q43" s="61" t="s">
        <v>70</v>
      </c>
    </row>
    <row r="44" spans="1:17" ht="14.25" hidden="1" x14ac:dyDescent="0.15">
      <c r="A44" s="31"/>
      <c r="B44" s="46"/>
      <c r="C44" s="55" t="s">
        <v>74</v>
      </c>
      <c r="D44" s="56"/>
      <c r="E44" s="72"/>
      <c r="F44" s="64">
        <f>F46/1000*F47*F48*F49</f>
        <v>0</v>
      </c>
      <c r="G44" s="57" t="str">
        <f>G$19</f>
        <v>tCO2/y</v>
      </c>
      <c r="H44" s="58" t="s">
        <v>51</v>
      </c>
      <c r="J44" s="31"/>
      <c r="K44" s="46"/>
      <c r="L44" s="55" t="s">
        <v>74</v>
      </c>
      <c r="M44" s="56"/>
      <c r="N44" s="72"/>
      <c r="O44" s="64">
        <f>O46/1000*O47*O48*O49</f>
        <v>0</v>
      </c>
      <c r="P44" s="57" t="str">
        <f>P$19</f>
        <v>tCO2/y</v>
      </c>
      <c r="Q44" s="58" t="s">
        <v>51</v>
      </c>
    </row>
    <row r="45" spans="1:17" ht="14.25" hidden="1" x14ac:dyDescent="0.15">
      <c r="A45" s="31"/>
      <c r="B45" s="46"/>
      <c r="C45" s="59"/>
      <c r="D45" s="37" t="s">
        <v>48</v>
      </c>
      <c r="E45" s="38"/>
      <c r="F45" s="73" t="s">
        <v>80</v>
      </c>
      <c r="G45" s="78"/>
      <c r="H45" s="53" t="s">
        <v>49</v>
      </c>
      <c r="J45" s="31"/>
      <c r="K45" s="46"/>
      <c r="L45" s="59"/>
      <c r="M45" s="37" t="s">
        <v>48</v>
      </c>
      <c r="N45" s="38"/>
      <c r="O45" s="73" t="s">
        <v>80</v>
      </c>
      <c r="P45" s="78"/>
      <c r="Q45" s="53" t="s">
        <v>49</v>
      </c>
    </row>
    <row r="46" spans="1:17" ht="16.5" hidden="1" x14ac:dyDescent="0.15">
      <c r="A46" s="31"/>
      <c r="B46" s="46"/>
      <c r="C46" s="59"/>
      <c r="D46" s="37" t="s">
        <v>47</v>
      </c>
      <c r="E46" s="38"/>
      <c r="F46" s="75">
        <f>INDEX($B$7:$H$17,MATCH(F45,$B$7:$B$17,0),6)</f>
        <v>0</v>
      </c>
      <c r="G46" s="76" t="str">
        <f>INDEX($B$7:$H$17,MATCH(F45,$B$7:$B$17,0),7)</f>
        <v>-</v>
      </c>
      <c r="H46" s="61" t="s">
        <v>67</v>
      </c>
      <c r="J46" s="31"/>
      <c r="K46" s="46"/>
      <c r="L46" s="59"/>
      <c r="M46" s="37" t="s">
        <v>47</v>
      </c>
      <c r="N46" s="38"/>
      <c r="O46" s="75">
        <f>INDEX($B$7:$H$17,MATCH(O45,$B$7:$B$17,0),6)</f>
        <v>0</v>
      </c>
      <c r="P46" s="76" t="str">
        <f>INDEX($B$7:$H$17,MATCH(O45,$B$7:$B$17,0),7)</f>
        <v>-</v>
      </c>
      <c r="Q46" s="61" t="s">
        <v>67</v>
      </c>
    </row>
    <row r="47" spans="1:17" ht="16.5" hidden="1" x14ac:dyDescent="0.15">
      <c r="A47" s="31"/>
      <c r="B47" s="46"/>
      <c r="C47" s="59"/>
      <c r="D47" s="39" t="s">
        <v>17</v>
      </c>
      <c r="E47" s="40"/>
      <c r="F47" s="77">
        <f>INDEX($B$7:$H$17,MATCH(F45,$B$7:$B$17,0),2)</f>
        <v>0</v>
      </c>
      <c r="G47" s="76" t="str">
        <f>INDEX($B$7:$H$17,MATCH(F45,$B$7:$B$17,0),3)</f>
        <v>-</v>
      </c>
      <c r="H47" s="61" t="s">
        <v>68</v>
      </c>
      <c r="J47" s="31"/>
      <c r="K47" s="46"/>
      <c r="L47" s="59"/>
      <c r="M47" s="39" t="s">
        <v>17</v>
      </c>
      <c r="N47" s="40"/>
      <c r="O47" s="77">
        <f>INDEX($B$7:$H$17,MATCH(O45,$B$7:$B$17,0),2)</f>
        <v>0</v>
      </c>
      <c r="P47" s="76" t="str">
        <f>INDEX($B$7:$H$17,MATCH(O45,$B$7:$B$17,0),3)</f>
        <v>-</v>
      </c>
      <c r="Q47" s="61" t="s">
        <v>68</v>
      </c>
    </row>
    <row r="48" spans="1:17" ht="16.5" hidden="1" x14ac:dyDescent="0.15">
      <c r="A48" s="31"/>
      <c r="B48" s="46"/>
      <c r="C48" s="59"/>
      <c r="D48" s="49" t="s">
        <v>16</v>
      </c>
      <c r="E48" s="50"/>
      <c r="F48" s="75">
        <f>INDEX($B$7:$H$17,MATCH(F45,$B$7:$B$17,0),4)</f>
        <v>0</v>
      </c>
      <c r="G48" s="76" t="str">
        <f>INDEX($B$7:$H$17,MATCH(F45,$B$7:$B$17,0),5)</f>
        <v>-</v>
      </c>
      <c r="H48" s="61" t="s">
        <v>69</v>
      </c>
      <c r="J48" s="31"/>
      <c r="K48" s="46"/>
      <c r="L48" s="59"/>
      <c r="M48" s="49" t="s">
        <v>16</v>
      </c>
      <c r="N48" s="50"/>
      <c r="O48" s="75">
        <f>INDEX($B$7:$H$17,MATCH(O45,$B$7:$B$17,0),4)</f>
        <v>0</v>
      </c>
      <c r="P48" s="76" t="str">
        <f>INDEX($B$7:$H$17,MATCH(O45,$B$7:$B$17,0),5)</f>
        <v>-</v>
      </c>
      <c r="Q48" s="61" t="s">
        <v>69</v>
      </c>
    </row>
    <row r="49" spans="1:17" ht="16.5" hidden="1" x14ac:dyDescent="0.15">
      <c r="A49" s="31"/>
      <c r="B49" s="46"/>
      <c r="C49" s="60"/>
      <c r="D49" s="49" t="s">
        <v>46</v>
      </c>
      <c r="E49" s="50"/>
      <c r="F49" s="74">
        <v>10000000</v>
      </c>
      <c r="G49" s="63" t="s">
        <v>82</v>
      </c>
      <c r="H49" s="61" t="s">
        <v>70</v>
      </c>
      <c r="J49" s="31"/>
      <c r="K49" s="46"/>
      <c r="L49" s="60"/>
      <c r="M49" s="49" t="s">
        <v>46</v>
      </c>
      <c r="N49" s="50"/>
      <c r="O49" s="74">
        <v>0</v>
      </c>
      <c r="P49" s="63" t="s">
        <v>82</v>
      </c>
      <c r="Q49" s="61" t="s">
        <v>70</v>
      </c>
    </row>
    <row r="50" spans="1:17" ht="14.25" hidden="1" x14ac:dyDescent="0.15">
      <c r="A50" s="31"/>
      <c r="B50" s="46"/>
      <c r="C50" s="55" t="s">
        <v>75</v>
      </c>
      <c r="D50" s="56"/>
      <c r="E50" s="72"/>
      <c r="F50" s="64">
        <f>F52/1000*F53*F54*F55</f>
        <v>0</v>
      </c>
      <c r="G50" s="57" t="str">
        <f>G$19</f>
        <v>tCO2/y</v>
      </c>
      <c r="H50" s="58" t="s">
        <v>51</v>
      </c>
      <c r="J50" s="31"/>
      <c r="K50" s="46"/>
      <c r="L50" s="55" t="s">
        <v>75</v>
      </c>
      <c r="M50" s="56"/>
      <c r="N50" s="72"/>
      <c r="O50" s="64">
        <f>O52/1000*O53*O54*O55</f>
        <v>0</v>
      </c>
      <c r="P50" s="57" t="str">
        <f>P$19</f>
        <v>tCO2/y</v>
      </c>
      <c r="Q50" s="58" t="s">
        <v>51</v>
      </c>
    </row>
    <row r="51" spans="1:17" ht="14.25" hidden="1" x14ac:dyDescent="0.15">
      <c r="A51" s="31"/>
      <c r="B51" s="46"/>
      <c r="C51" s="59"/>
      <c r="D51" s="37" t="s">
        <v>48</v>
      </c>
      <c r="E51" s="38"/>
      <c r="F51" s="73" t="s">
        <v>80</v>
      </c>
      <c r="G51" s="78"/>
      <c r="H51" s="53" t="s">
        <v>49</v>
      </c>
      <c r="J51" s="31"/>
      <c r="K51" s="46"/>
      <c r="L51" s="59"/>
      <c r="M51" s="37" t="s">
        <v>48</v>
      </c>
      <c r="N51" s="38"/>
      <c r="O51" s="73" t="s">
        <v>80</v>
      </c>
      <c r="P51" s="78"/>
      <c r="Q51" s="53" t="s">
        <v>49</v>
      </c>
    </row>
    <row r="52" spans="1:17" ht="16.5" hidden="1" x14ac:dyDescent="0.15">
      <c r="A52" s="31"/>
      <c r="B52" s="46"/>
      <c r="C52" s="59"/>
      <c r="D52" s="37" t="s">
        <v>47</v>
      </c>
      <c r="E52" s="38"/>
      <c r="F52" s="75">
        <f>INDEX($B$7:$H$17,MATCH(F51,$B$7:$B$17,0),6)</f>
        <v>0</v>
      </c>
      <c r="G52" s="76" t="str">
        <f>INDEX($B$7:$H$17,MATCH(F51,$B$7:$B$17,0),7)</f>
        <v>-</v>
      </c>
      <c r="H52" s="61" t="s">
        <v>67</v>
      </c>
      <c r="J52" s="31"/>
      <c r="K52" s="46"/>
      <c r="L52" s="59"/>
      <c r="M52" s="37" t="s">
        <v>47</v>
      </c>
      <c r="N52" s="38"/>
      <c r="O52" s="75">
        <f>INDEX($B$7:$H$17,MATCH(O51,$B$7:$B$17,0),6)</f>
        <v>0</v>
      </c>
      <c r="P52" s="76" t="str">
        <f>INDEX($B$7:$H$17,MATCH(O51,$B$7:$B$17,0),7)</f>
        <v>-</v>
      </c>
      <c r="Q52" s="61" t="s">
        <v>67</v>
      </c>
    </row>
    <row r="53" spans="1:17" ht="16.5" hidden="1" x14ac:dyDescent="0.15">
      <c r="A53" s="31"/>
      <c r="B53" s="46"/>
      <c r="C53" s="59"/>
      <c r="D53" s="39" t="s">
        <v>17</v>
      </c>
      <c r="E53" s="40"/>
      <c r="F53" s="77">
        <f>INDEX($B$7:$H$17,MATCH(F51,$B$7:$B$17,0),2)</f>
        <v>0</v>
      </c>
      <c r="G53" s="76" t="str">
        <f>INDEX($B$7:$H$17,MATCH(F51,$B$7:$B$17,0),3)</f>
        <v>-</v>
      </c>
      <c r="H53" s="61" t="s">
        <v>68</v>
      </c>
      <c r="J53" s="31"/>
      <c r="K53" s="46"/>
      <c r="L53" s="59"/>
      <c r="M53" s="39" t="s">
        <v>17</v>
      </c>
      <c r="N53" s="40"/>
      <c r="O53" s="77">
        <f>INDEX($B$7:$H$17,MATCH(O51,$B$7:$B$17,0),2)</f>
        <v>0</v>
      </c>
      <c r="P53" s="76" t="str">
        <f>INDEX($B$7:$H$17,MATCH(O51,$B$7:$B$17,0),3)</f>
        <v>-</v>
      </c>
      <c r="Q53" s="61" t="s">
        <v>68</v>
      </c>
    </row>
    <row r="54" spans="1:17" ht="16.5" hidden="1" x14ac:dyDescent="0.15">
      <c r="A54" s="31"/>
      <c r="B54" s="46"/>
      <c r="C54" s="59"/>
      <c r="D54" s="49" t="s">
        <v>16</v>
      </c>
      <c r="E54" s="50"/>
      <c r="F54" s="75">
        <f>INDEX($B$7:$H$17,MATCH(F51,$B$7:$B$17,0),4)</f>
        <v>0</v>
      </c>
      <c r="G54" s="76" t="str">
        <f>INDEX($B$7:$H$17,MATCH(F51,$B$7:$B$17,0),5)</f>
        <v>-</v>
      </c>
      <c r="H54" s="61" t="s">
        <v>69</v>
      </c>
      <c r="J54" s="31"/>
      <c r="K54" s="46"/>
      <c r="L54" s="59"/>
      <c r="M54" s="49" t="s">
        <v>16</v>
      </c>
      <c r="N54" s="50"/>
      <c r="O54" s="75">
        <f>INDEX($B$7:$H$17,MATCH(O51,$B$7:$B$17,0),4)</f>
        <v>0</v>
      </c>
      <c r="P54" s="76" t="str">
        <f>INDEX($B$7:$H$17,MATCH(O51,$B$7:$B$17,0),5)</f>
        <v>-</v>
      </c>
      <c r="Q54" s="61" t="s">
        <v>69</v>
      </c>
    </row>
    <row r="55" spans="1:17" ht="16.5" hidden="1" x14ac:dyDescent="0.15">
      <c r="A55" s="31"/>
      <c r="B55" s="46"/>
      <c r="C55" s="60"/>
      <c r="D55" s="49" t="s">
        <v>46</v>
      </c>
      <c r="E55" s="50"/>
      <c r="F55" s="74">
        <v>10000000</v>
      </c>
      <c r="G55" s="63" t="s">
        <v>82</v>
      </c>
      <c r="H55" s="61" t="s">
        <v>70</v>
      </c>
      <c r="J55" s="31"/>
      <c r="K55" s="46"/>
      <c r="L55" s="60"/>
      <c r="M55" s="49" t="s">
        <v>46</v>
      </c>
      <c r="N55" s="50"/>
      <c r="O55" s="74">
        <v>0</v>
      </c>
      <c r="P55" s="63" t="s">
        <v>82</v>
      </c>
      <c r="Q55" s="61" t="s">
        <v>70</v>
      </c>
    </row>
    <row r="56" spans="1:17" ht="14.25" hidden="1" x14ac:dyDescent="0.15">
      <c r="A56" s="31"/>
      <c r="B56" s="46"/>
      <c r="C56" s="55" t="s">
        <v>76</v>
      </c>
      <c r="D56" s="56"/>
      <c r="E56" s="72"/>
      <c r="F56" s="64">
        <f>F58/1000*F59*F60*F61</f>
        <v>0</v>
      </c>
      <c r="G56" s="57" t="str">
        <f>G$19</f>
        <v>tCO2/y</v>
      </c>
      <c r="H56" s="58" t="s">
        <v>51</v>
      </c>
      <c r="J56" s="31"/>
      <c r="K56" s="46"/>
      <c r="L56" s="55" t="s">
        <v>76</v>
      </c>
      <c r="M56" s="56"/>
      <c r="N56" s="72"/>
      <c r="O56" s="64">
        <f>O58/1000*O59*O60*O61</f>
        <v>0</v>
      </c>
      <c r="P56" s="57" t="str">
        <f>P$19</f>
        <v>tCO2/y</v>
      </c>
      <c r="Q56" s="58" t="s">
        <v>51</v>
      </c>
    </row>
    <row r="57" spans="1:17" ht="14.25" hidden="1" x14ac:dyDescent="0.15">
      <c r="A57" s="31"/>
      <c r="B57" s="46"/>
      <c r="C57" s="59"/>
      <c r="D57" s="37" t="s">
        <v>48</v>
      </c>
      <c r="E57" s="38"/>
      <c r="F57" s="73" t="s">
        <v>80</v>
      </c>
      <c r="G57" s="78"/>
      <c r="H57" s="53" t="s">
        <v>49</v>
      </c>
      <c r="J57" s="31"/>
      <c r="K57" s="46"/>
      <c r="L57" s="59"/>
      <c r="M57" s="37" t="s">
        <v>48</v>
      </c>
      <c r="N57" s="38"/>
      <c r="O57" s="73" t="s">
        <v>80</v>
      </c>
      <c r="P57" s="78"/>
      <c r="Q57" s="53" t="s">
        <v>49</v>
      </c>
    </row>
    <row r="58" spans="1:17" ht="16.5" hidden="1" x14ac:dyDescent="0.15">
      <c r="A58" s="31"/>
      <c r="B58" s="46"/>
      <c r="C58" s="59"/>
      <c r="D58" s="37" t="s">
        <v>47</v>
      </c>
      <c r="E58" s="38"/>
      <c r="F58" s="75">
        <f>INDEX($B$7:$H$17,MATCH(F57,$B$7:$B$17,0),6)</f>
        <v>0</v>
      </c>
      <c r="G58" s="76" t="str">
        <f>INDEX($B$7:$H$17,MATCH(F57,$B$7:$B$17,0),7)</f>
        <v>-</v>
      </c>
      <c r="H58" s="61" t="s">
        <v>67</v>
      </c>
      <c r="J58" s="31"/>
      <c r="K58" s="46"/>
      <c r="L58" s="59"/>
      <c r="M58" s="37" t="s">
        <v>47</v>
      </c>
      <c r="N58" s="38"/>
      <c r="O58" s="75">
        <f>INDEX($B$7:$H$17,MATCH(O57,$B$7:$B$17,0),6)</f>
        <v>0</v>
      </c>
      <c r="P58" s="76" t="str">
        <f>INDEX($B$7:$H$17,MATCH(O57,$B$7:$B$17,0),7)</f>
        <v>-</v>
      </c>
      <c r="Q58" s="61" t="s">
        <v>67</v>
      </c>
    </row>
    <row r="59" spans="1:17" ht="16.5" hidden="1" x14ac:dyDescent="0.15">
      <c r="A59" s="31"/>
      <c r="B59" s="46"/>
      <c r="C59" s="59"/>
      <c r="D59" s="39" t="s">
        <v>17</v>
      </c>
      <c r="E59" s="40"/>
      <c r="F59" s="77">
        <f>INDEX($B$7:$H$17,MATCH(F57,$B$7:$B$17,0),2)</f>
        <v>0</v>
      </c>
      <c r="G59" s="76" t="str">
        <f>INDEX($B$7:$H$17,MATCH(F57,$B$7:$B$17,0),3)</f>
        <v>-</v>
      </c>
      <c r="H59" s="61" t="s">
        <v>68</v>
      </c>
      <c r="J59" s="31"/>
      <c r="K59" s="46"/>
      <c r="L59" s="59"/>
      <c r="M59" s="39" t="s">
        <v>17</v>
      </c>
      <c r="N59" s="40"/>
      <c r="O59" s="77">
        <f>INDEX($B$7:$H$17,MATCH(O57,$B$7:$B$17,0),2)</f>
        <v>0</v>
      </c>
      <c r="P59" s="76" t="str">
        <f>INDEX($B$7:$H$17,MATCH(O57,$B$7:$B$17,0),3)</f>
        <v>-</v>
      </c>
      <c r="Q59" s="61" t="s">
        <v>68</v>
      </c>
    </row>
    <row r="60" spans="1:17" ht="16.5" hidden="1" x14ac:dyDescent="0.15">
      <c r="A60" s="31"/>
      <c r="B60" s="46"/>
      <c r="C60" s="59"/>
      <c r="D60" s="49" t="s">
        <v>16</v>
      </c>
      <c r="E60" s="50"/>
      <c r="F60" s="75">
        <f>INDEX($B$7:$H$17,MATCH(F57,$B$7:$B$17,0),4)</f>
        <v>0</v>
      </c>
      <c r="G60" s="76" t="str">
        <f>INDEX($B$7:$H$17,MATCH(F57,$B$7:$B$17,0),5)</f>
        <v>-</v>
      </c>
      <c r="H60" s="61" t="s">
        <v>69</v>
      </c>
      <c r="J60" s="31"/>
      <c r="K60" s="46"/>
      <c r="L60" s="59"/>
      <c r="M60" s="49" t="s">
        <v>16</v>
      </c>
      <c r="N60" s="50"/>
      <c r="O60" s="75">
        <f>INDEX($B$7:$H$17,MATCH(O57,$B$7:$B$17,0),4)</f>
        <v>0</v>
      </c>
      <c r="P60" s="76" t="str">
        <f>INDEX($B$7:$H$17,MATCH(O57,$B$7:$B$17,0),5)</f>
        <v>-</v>
      </c>
      <c r="Q60" s="61" t="s">
        <v>69</v>
      </c>
    </row>
    <row r="61" spans="1:17" ht="16.5" hidden="1" x14ac:dyDescent="0.15">
      <c r="A61" s="31"/>
      <c r="B61" s="46"/>
      <c r="C61" s="60"/>
      <c r="D61" s="49" t="s">
        <v>46</v>
      </c>
      <c r="E61" s="50"/>
      <c r="F61" s="74">
        <v>10000000</v>
      </c>
      <c r="G61" s="63" t="s">
        <v>82</v>
      </c>
      <c r="H61" s="61" t="s">
        <v>70</v>
      </c>
      <c r="J61" s="31"/>
      <c r="K61" s="46"/>
      <c r="L61" s="60"/>
      <c r="M61" s="49" t="s">
        <v>46</v>
      </c>
      <c r="N61" s="50"/>
      <c r="O61" s="74">
        <v>0</v>
      </c>
      <c r="P61" s="63" t="s">
        <v>82</v>
      </c>
      <c r="Q61" s="61" t="s">
        <v>70</v>
      </c>
    </row>
    <row r="62" spans="1:17" ht="14.25" hidden="1" x14ac:dyDescent="0.15">
      <c r="A62" s="31"/>
      <c r="B62" s="46"/>
      <c r="C62" s="55" t="s">
        <v>77</v>
      </c>
      <c r="D62" s="56"/>
      <c r="E62" s="72"/>
      <c r="F62" s="64">
        <f>F64/1000*F65*F66*F67</f>
        <v>0</v>
      </c>
      <c r="G62" s="57" t="str">
        <f>G$19</f>
        <v>tCO2/y</v>
      </c>
      <c r="H62" s="58" t="s">
        <v>51</v>
      </c>
      <c r="J62" s="31"/>
      <c r="K62" s="46"/>
      <c r="L62" s="55" t="s">
        <v>77</v>
      </c>
      <c r="M62" s="56"/>
      <c r="N62" s="72"/>
      <c r="O62" s="64">
        <f>O64/1000*O65*O66*O67</f>
        <v>0</v>
      </c>
      <c r="P62" s="57" t="str">
        <f>P$19</f>
        <v>tCO2/y</v>
      </c>
      <c r="Q62" s="58" t="s">
        <v>51</v>
      </c>
    </row>
    <row r="63" spans="1:17" ht="14.25" hidden="1" x14ac:dyDescent="0.15">
      <c r="A63" s="31"/>
      <c r="B63" s="46"/>
      <c r="C63" s="59"/>
      <c r="D63" s="37" t="s">
        <v>48</v>
      </c>
      <c r="E63" s="38"/>
      <c r="F63" s="73" t="s">
        <v>80</v>
      </c>
      <c r="G63" s="78"/>
      <c r="H63" s="53" t="s">
        <v>49</v>
      </c>
      <c r="J63" s="31"/>
      <c r="K63" s="46"/>
      <c r="L63" s="59"/>
      <c r="M63" s="37" t="s">
        <v>48</v>
      </c>
      <c r="N63" s="38"/>
      <c r="O63" s="73" t="s">
        <v>80</v>
      </c>
      <c r="P63" s="78"/>
      <c r="Q63" s="53" t="s">
        <v>49</v>
      </c>
    </row>
    <row r="64" spans="1:17" ht="16.5" hidden="1" x14ac:dyDescent="0.15">
      <c r="A64" s="31"/>
      <c r="B64" s="46"/>
      <c r="C64" s="59"/>
      <c r="D64" s="37" t="s">
        <v>47</v>
      </c>
      <c r="E64" s="38"/>
      <c r="F64" s="75">
        <f>INDEX($B$7:$H$17,MATCH(F63,$B$7:$B$17,0),6)</f>
        <v>0</v>
      </c>
      <c r="G64" s="76" t="str">
        <f>INDEX($B$7:$H$17,MATCH(F63,$B$7:$B$17,0),7)</f>
        <v>-</v>
      </c>
      <c r="H64" s="61" t="s">
        <v>67</v>
      </c>
      <c r="J64" s="31"/>
      <c r="K64" s="46"/>
      <c r="L64" s="59"/>
      <c r="M64" s="37" t="s">
        <v>47</v>
      </c>
      <c r="N64" s="38"/>
      <c r="O64" s="75">
        <f>INDEX($B$7:$H$17,MATCH(O63,$B$7:$B$17,0),6)</f>
        <v>0</v>
      </c>
      <c r="P64" s="76" t="str">
        <f>INDEX($B$7:$H$17,MATCH(O63,$B$7:$B$17,0),7)</f>
        <v>-</v>
      </c>
      <c r="Q64" s="61" t="s">
        <v>67</v>
      </c>
    </row>
    <row r="65" spans="1:17" ht="16.5" hidden="1" x14ac:dyDescent="0.15">
      <c r="A65" s="31"/>
      <c r="B65" s="46"/>
      <c r="C65" s="59"/>
      <c r="D65" s="39" t="s">
        <v>17</v>
      </c>
      <c r="E65" s="40"/>
      <c r="F65" s="77">
        <f>INDEX($B$7:$H$17,MATCH(F63,$B$7:$B$17,0),2)</f>
        <v>0</v>
      </c>
      <c r="G65" s="76" t="str">
        <f>INDEX($B$7:$H$17,MATCH(F63,$B$7:$B$17,0),3)</f>
        <v>-</v>
      </c>
      <c r="H65" s="61" t="s">
        <v>68</v>
      </c>
      <c r="J65" s="31"/>
      <c r="K65" s="46"/>
      <c r="L65" s="59"/>
      <c r="M65" s="39" t="s">
        <v>17</v>
      </c>
      <c r="N65" s="40"/>
      <c r="O65" s="77">
        <f>INDEX($B$7:$H$17,MATCH(O63,$B$7:$B$17,0),2)</f>
        <v>0</v>
      </c>
      <c r="P65" s="76" t="str">
        <f>INDEX($B$7:$H$17,MATCH(O63,$B$7:$B$17,0),3)</f>
        <v>-</v>
      </c>
      <c r="Q65" s="61" t="s">
        <v>68</v>
      </c>
    </row>
    <row r="66" spans="1:17" ht="16.5" hidden="1" x14ac:dyDescent="0.15">
      <c r="A66" s="31"/>
      <c r="B66" s="46"/>
      <c r="C66" s="59"/>
      <c r="D66" s="49" t="s">
        <v>16</v>
      </c>
      <c r="E66" s="50"/>
      <c r="F66" s="75">
        <f>INDEX($B$7:$H$17,MATCH(F63,$B$7:$B$17,0),4)</f>
        <v>0</v>
      </c>
      <c r="G66" s="76" t="str">
        <f>INDEX($B$7:$H$17,MATCH(F63,$B$7:$B$17,0),5)</f>
        <v>-</v>
      </c>
      <c r="H66" s="61" t="s">
        <v>69</v>
      </c>
      <c r="J66" s="31"/>
      <c r="K66" s="46"/>
      <c r="L66" s="59"/>
      <c r="M66" s="49" t="s">
        <v>16</v>
      </c>
      <c r="N66" s="50"/>
      <c r="O66" s="75">
        <f>INDEX($B$7:$H$17,MATCH(O63,$B$7:$B$17,0),4)</f>
        <v>0</v>
      </c>
      <c r="P66" s="76" t="str">
        <f>INDEX($B$7:$H$17,MATCH(O63,$B$7:$B$17,0),5)</f>
        <v>-</v>
      </c>
      <c r="Q66" s="61" t="s">
        <v>69</v>
      </c>
    </row>
    <row r="67" spans="1:17" ht="16.5" hidden="1" x14ac:dyDescent="0.15">
      <c r="A67" s="31"/>
      <c r="B67" s="46"/>
      <c r="C67" s="60"/>
      <c r="D67" s="49" t="s">
        <v>46</v>
      </c>
      <c r="E67" s="50"/>
      <c r="F67" s="74">
        <v>10000000</v>
      </c>
      <c r="G67" s="63" t="s">
        <v>82</v>
      </c>
      <c r="H67" s="61" t="s">
        <v>70</v>
      </c>
      <c r="J67" s="31"/>
      <c r="K67" s="46"/>
      <c r="L67" s="60"/>
      <c r="M67" s="49" t="s">
        <v>46</v>
      </c>
      <c r="N67" s="50"/>
      <c r="O67" s="74">
        <v>0</v>
      </c>
      <c r="P67" s="63" t="s">
        <v>82</v>
      </c>
      <c r="Q67" s="61" t="s">
        <v>70</v>
      </c>
    </row>
    <row r="68" spans="1:17" ht="14.25" hidden="1" x14ac:dyDescent="0.15">
      <c r="A68" s="31"/>
      <c r="B68" s="46"/>
      <c r="C68" s="55" t="s">
        <v>78</v>
      </c>
      <c r="D68" s="56"/>
      <c r="E68" s="72"/>
      <c r="F68" s="64">
        <f>F70/1000*F71*F72*F73</f>
        <v>0</v>
      </c>
      <c r="G68" s="57" t="str">
        <f>G$19</f>
        <v>tCO2/y</v>
      </c>
      <c r="H68" s="58" t="s">
        <v>51</v>
      </c>
      <c r="J68" s="31"/>
      <c r="K68" s="46"/>
      <c r="L68" s="55" t="s">
        <v>78</v>
      </c>
      <c r="M68" s="56"/>
      <c r="N68" s="72"/>
      <c r="O68" s="64">
        <f>O70/1000*O71*O72*O73</f>
        <v>0</v>
      </c>
      <c r="P68" s="57" t="str">
        <f>P$19</f>
        <v>tCO2/y</v>
      </c>
      <c r="Q68" s="58" t="s">
        <v>51</v>
      </c>
    </row>
    <row r="69" spans="1:17" ht="14.25" hidden="1" x14ac:dyDescent="0.15">
      <c r="A69" s="31"/>
      <c r="B69" s="46"/>
      <c r="C69" s="59"/>
      <c r="D69" s="37" t="s">
        <v>48</v>
      </c>
      <c r="E69" s="38"/>
      <c r="F69" s="73" t="s">
        <v>80</v>
      </c>
      <c r="G69" s="78"/>
      <c r="H69" s="53" t="s">
        <v>49</v>
      </c>
      <c r="J69" s="31"/>
      <c r="K69" s="46"/>
      <c r="L69" s="59"/>
      <c r="M69" s="37" t="s">
        <v>48</v>
      </c>
      <c r="N69" s="38"/>
      <c r="O69" s="73" t="s">
        <v>80</v>
      </c>
      <c r="P69" s="78"/>
      <c r="Q69" s="53" t="s">
        <v>49</v>
      </c>
    </row>
    <row r="70" spans="1:17" ht="16.5" hidden="1" x14ac:dyDescent="0.15">
      <c r="A70" s="31"/>
      <c r="B70" s="46"/>
      <c r="C70" s="59"/>
      <c r="D70" s="37" t="s">
        <v>47</v>
      </c>
      <c r="E70" s="38"/>
      <c r="F70" s="75">
        <f>INDEX($B$7:$H$17,MATCH(F69,$B$7:$B$17,0),6)</f>
        <v>0</v>
      </c>
      <c r="G70" s="76" t="str">
        <f>INDEX($B$7:$H$17,MATCH(F69,$B$7:$B$17,0),7)</f>
        <v>-</v>
      </c>
      <c r="H70" s="61" t="s">
        <v>67</v>
      </c>
      <c r="J70" s="31"/>
      <c r="K70" s="46"/>
      <c r="L70" s="59"/>
      <c r="M70" s="37" t="s">
        <v>47</v>
      </c>
      <c r="N70" s="38"/>
      <c r="O70" s="75">
        <f>INDEX($B$7:$H$17,MATCH(O69,$B$7:$B$17,0),6)</f>
        <v>0</v>
      </c>
      <c r="P70" s="76" t="str">
        <f>INDEX($B$7:$H$17,MATCH(O69,$B$7:$B$17,0),7)</f>
        <v>-</v>
      </c>
      <c r="Q70" s="61" t="s">
        <v>67</v>
      </c>
    </row>
    <row r="71" spans="1:17" ht="16.5" hidden="1" x14ac:dyDescent="0.15">
      <c r="A71" s="31"/>
      <c r="B71" s="46"/>
      <c r="C71" s="59"/>
      <c r="D71" s="39" t="s">
        <v>17</v>
      </c>
      <c r="E71" s="40"/>
      <c r="F71" s="77">
        <f>INDEX($B$7:$H$17,MATCH(F69,$B$7:$B$17,0),2)</f>
        <v>0</v>
      </c>
      <c r="G71" s="76" t="str">
        <f>INDEX($B$7:$H$17,MATCH(F69,$B$7:$B$17,0),3)</f>
        <v>-</v>
      </c>
      <c r="H71" s="61" t="s">
        <v>68</v>
      </c>
      <c r="J71" s="31"/>
      <c r="K71" s="46"/>
      <c r="L71" s="59"/>
      <c r="M71" s="39" t="s">
        <v>17</v>
      </c>
      <c r="N71" s="40"/>
      <c r="O71" s="77">
        <f>INDEX($B$7:$H$17,MATCH(O69,$B$7:$B$17,0),2)</f>
        <v>0</v>
      </c>
      <c r="P71" s="76" t="str">
        <f>INDEX($B$7:$H$17,MATCH(O69,$B$7:$B$17,0),3)</f>
        <v>-</v>
      </c>
      <c r="Q71" s="61" t="s">
        <v>68</v>
      </c>
    </row>
    <row r="72" spans="1:17" ht="16.5" hidden="1" x14ac:dyDescent="0.15">
      <c r="A72" s="31"/>
      <c r="B72" s="46"/>
      <c r="C72" s="59"/>
      <c r="D72" s="49" t="s">
        <v>16</v>
      </c>
      <c r="E72" s="50"/>
      <c r="F72" s="75">
        <f>INDEX($B$7:$H$17,MATCH(F69,$B$7:$B$17,0),4)</f>
        <v>0</v>
      </c>
      <c r="G72" s="76" t="str">
        <f>INDEX($B$7:$H$17,MATCH(F69,$B$7:$B$17,0),5)</f>
        <v>-</v>
      </c>
      <c r="H72" s="61" t="s">
        <v>69</v>
      </c>
      <c r="J72" s="31"/>
      <c r="K72" s="46"/>
      <c r="L72" s="59"/>
      <c r="M72" s="49" t="s">
        <v>16</v>
      </c>
      <c r="N72" s="50"/>
      <c r="O72" s="75">
        <f>INDEX($B$7:$H$17,MATCH(O69,$B$7:$B$17,0),4)</f>
        <v>0</v>
      </c>
      <c r="P72" s="76" t="str">
        <f>INDEX($B$7:$H$17,MATCH(O69,$B$7:$B$17,0),5)</f>
        <v>-</v>
      </c>
      <c r="Q72" s="61" t="s">
        <v>69</v>
      </c>
    </row>
    <row r="73" spans="1:17" ht="16.5" hidden="1" x14ac:dyDescent="0.15">
      <c r="A73" s="31"/>
      <c r="B73" s="46"/>
      <c r="C73" s="60"/>
      <c r="D73" s="49" t="s">
        <v>46</v>
      </c>
      <c r="E73" s="50"/>
      <c r="F73" s="74">
        <v>10000000</v>
      </c>
      <c r="G73" s="63" t="s">
        <v>82</v>
      </c>
      <c r="H73" s="61" t="s">
        <v>70</v>
      </c>
      <c r="J73" s="31"/>
      <c r="K73" s="46"/>
      <c r="L73" s="60"/>
      <c r="M73" s="49" t="s">
        <v>46</v>
      </c>
      <c r="N73" s="50"/>
      <c r="O73" s="74">
        <v>0</v>
      </c>
      <c r="P73" s="63" t="s">
        <v>82</v>
      </c>
      <c r="Q73" s="61" t="s">
        <v>70</v>
      </c>
    </row>
    <row r="74" spans="1:17" ht="14.25" hidden="1" x14ac:dyDescent="0.15">
      <c r="A74" s="31"/>
      <c r="B74" s="46"/>
      <c r="C74" s="55" t="s">
        <v>79</v>
      </c>
      <c r="D74" s="56"/>
      <c r="E74" s="72"/>
      <c r="F74" s="64">
        <f>F76/1000*F77*F78*F79</f>
        <v>0</v>
      </c>
      <c r="G74" s="57" t="str">
        <f>G$19</f>
        <v>tCO2/y</v>
      </c>
      <c r="H74" s="58" t="s">
        <v>51</v>
      </c>
      <c r="J74" s="31"/>
      <c r="K74" s="46"/>
      <c r="L74" s="55" t="s">
        <v>79</v>
      </c>
      <c r="M74" s="56"/>
      <c r="N74" s="72"/>
      <c r="O74" s="64">
        <f>O76/1000*O77*O78*O79</f>
        <v>0</v>
      </c>
      <c r="P74" s="57" t="str">
        <f>P$19</f>
        <v>tCO2/y</v>
      </c>
      <c r="Q74" s="58" t="s">
        <v>51</v>
      </c>
    </row>
    <row r="75" spans="1:17" ht="14.25" hidden="1" x14ac:dyDescent="0.15">
      <c r="A75" s="31"/>
      <c r="B75" s="46"/>
      <c r="C75" s="59"/>
      <c r="D75" s="37" t="s">
        <v>48</v>
      </c>
      <c r="E75" s="38"/>
      <c r="F75" s="73" t="s">
        <v>80</v>
      </c>
      <c r="G75" s="78"/>
      <c r="H75" s="53" t="s">
        <v>49</v>
      </c>
      <c r="J75" s="31"/>
      <c r="K75" s="46"/>
      <c r="L75" s="59"/>
      <c r="M75" s="37" t="s">
        <v>48</v>
      </c>
      <c r="N75" s="38"/>
      <c r="O75" s="73" t="s">
        <v>80</v>
      </c>
      <c r="P75" s="78"/>
      <c r="Q75" s="53" t="s">
        <v>49</v>
      </c>
    </row>
    <row r="76" spans="1:17" ht="16.5" hidden="1" x14ac:dyDescent="0.15">
      <c r="A76" s="31"/>
      <c r="B76" s="46"/>
      <c r="C76" s="59"/>
      <c r="D76" s="37" t="s">
        <v>47</v>
      </c>
      <c r="E76" s="38"/>
      <c r="F76" s="75">
        <f>INDEX($B$7:$H$17,MATCH(F75,$B$7:$B$17,0),6)</f>
        <v>0</v>
      </c>
      <c r="G76" s="76" t="str">
        <f>INDEX($B$7:$H$17,MATCH(F75,$B$7:$B$17,0),7)</f>
        <v>-</v>
      </c>
      <c r="H76" s="61" t="s">
        <v>67</v>
      </c>
      <c r="J76" s="31"/>
      <c r="K76" s="46"/>
      <c r="L76" s="59"/>
      <c r="M76" s="37" t="s">
        <v>47</v>
      </c>
      <c r="N76" s="38"/>
      <c r="O76" s="75">
        <f>INDEX($B$7:$H$17,MATCH(O75,$B$7:$B$17,0),6)</f>
        <v>0</v>
      </c>
      <c r="P76" s="76" t="str">
        <f>INDEX($B$7:$H$17,MATCH(O75,$B$7:$B$17,0),7)</f>
        <v>-</v>
      </c>
      <c r="Q76" s="61" t="s">
        <v>67</v>
      </c>
    </row>
    <row r="77" spans="1:17" ht="16.5" hidden="1" x14ac:dyDescent="0.15">
      <c r="A77" s="31"/>
      <c r="B77" s="46"/>
      <c r="C77" s="59"/>
      <c r="D77" s="39" t="s">
        <v>17</v>
      </c>
      <c r="E77" s="40"/>
      <c r="F77" s="77">
        <f>INDEX($B$7:$H$17,MATCH(F75,$B$7:$B$17,0),2)</f>
        <v>0</v>
      </c>
      <c r="G77" s="76" t="str">
        <f>INDEX($B$7:$H$17,MATCH(F75,$B$7:$B$17,0),3)</f>
        <v>-</v>
      </c>
      <c r="H77" s="61" t="s">
        <v>68</v>
      </c>
      <c r="J77" s="31"/>
      <c r="K77" s="46"/>
      <c r="L77" s="59"/>
      <c r="M77" s="39" t="s">
        <v>17</v>
      </c>
      <c r="N77" s="40"/>
      <c r="O77" s="77">
        <f>INDEX($B$7:$H$17,MATCH(O75,$B$7:$B$17,0),2)</f>
        <v>0</v>
      </c>
      <c r="P77" s="76" t="str">
        <f>INDEX($B$7:$H$17,MATCH(O75,$B$7:$B$17,0),3)</f>
        <v>-</v>
      </c>
      <c r="Q77" s="61" t="s">
        <v>68</v>
      </c>
    </row>
    <row r="78" spans="1:17" ht="16.5" hidden="1" x14ac:dyDescent="0.15">
      <c r="A78" s="31"/>
      <c r="B78" s="46"/>
      <c r="C78" s="59"/>
      <c r="D78" s="49" t="s">
        <v>16</v>
      </c>
      <c r="E78" s="50"/>
      <c r="F78" s="75">
        <f>INDEX($B$7:$H$17,MATCH(F75,$B$7:$B$17,0),4)</f>
        <v>0</v>
      </c>
      <c r="G78" s="76" t="str">
        <f>INDEX($B$7:$H$17,MATCH(F75,$B$7:$B$17,0),5)</f>
        <v>-</v>
      </c>
      <c r="H78" s="61" t="s">
        <v>69</v>
      </c>
      <c r="J78" s="31"/>
      <c r="K78" s="46"/>
      <c r="L78" s="59"/>
      <c r="M78" s="49" t="s">
        <v>16</v>
      </c>
      <c r="N78" s="50"/>
      <c r="O78" s="75">
        <f>INDEX($B$7:$H$17,MATCH(O75,$B$7:$B$17,0),4)</f>
        <v>0</v>
      </c>
      <c r="P78" s="76" t="str">
        <f>INDEX($B$7:$H$17,MATCH(O75,$B$7:$B$17,0),5)</f>
        <v>-</v>
      </c>
      <c r="Q78" s="61" t="s">
        <v>69</v>
      </c>
    </row>
    <row r="79" spans="1:17" ht="16.5" hidden="1" x14ac:dyDescent="0.15">
      <c r="A79" s="31"/>
      <c r="B79" s="46"/>
      <c r="C79" s="60"/>
      <c r="D79" s="49" t="s">
        <v>46</v>
      </c>
      <c r="E79" s="50"/>
      <c r="F79" s="74">
        <v>0</v>
      </c>
      <c r="G79" s="63" t="s">
        <v>82</v>
      </c>
      <c r="H79" s="61" t="s">
        <v>70</v>
      </c>
      <c r="J79" s="31"/>
      <c r="K79" s="46"/>
      <c r="L79" s="60"/>
      <c r="M79" s="49" t="s">
        <v>46</v>
      </c>
      <c r="N79" s="50"/>
      <c r="O79" s="74">
        <v>0</v>
      </c>
      <c r="P79" s="63" t="s">
        <v>82</v>
      </c>
      <c r="Q79" s="61" t="s">
        <v>70</v>
      </c>
    </row>
    <row r="80" spans="1:17" ht="15" x14ac:dyDescent="0.15">
      <c r="A80" s="29" t="s">
        <v>95</v>
      </c>
      <c r="B80" s="15"/>
      <c r="C80" s="15"/>
      <c r="D80" s="16"/>
      <c r="E80" s="17"/>
      <c r="F80" s="18"/>
      <c r="G80" s="19"/>
      <c r="H80" s="30"/>
      <c r="J80" s="29" t="s">
        <v>95</v>
      </c>
      <c r="K80" s="15"/>
      <c r="L80" s="15"/>
      <c r="M80" s="16"/>
      <c r="N80" s="17"/>
      <c r="O80" s="18"/>
      <c r="P80" s="19"/>
      <c r="Q80" s="30"/>
    </row>
    <row r="81" spans="1:17" ht="18.75" x14ac:dyDescent="0.15">
      <c r="A81" s="27"/>
      <c r="B81" s="47" t="s">
        <v>56</v>
      </c>
      <c r="C81" s="48" t="s">
        <v>5</v>
      </c>
      <c r="D81" s="48" t="s">
        <v>55</v>
      </c>
      <c r="E81" s="48" t="s">
        <v>11</v>
      </c>
      <c r="F81" s="48" t="s">
        <v>55</v>
      </c>
      <c r="G81" s="48" t="s">
        <v>62</v>
      </c>
      <c r="H81" s="48" t="s">
        <v>55</v>
      </c>
      <c r="J81" s="27"/>
      <c r="K81" s="47" t="s">
        <v>56</v>
      </c>
      <c r="L81" s="48" t="s">
        <v>5</v>
      </c>
      <c r="M81" s="48" t="s">
        <v>55</v>
      </c>
      <c r="N81" s="48" t="s">
        <v>11</v>
      </c>
      <c r="O81" s="48" t="s">
        <v>55</v>
      </c>
      <c r="P81" s="48" t="s">
        <v>62</v>
      </c>
      <c r="Q81" s="48" t="s">
        <v>55</v>
      </c>
    </row>
    <row r="82" spans="1:17" ht="14.25" x14ac:dyDescent="0.15">
      <c r="A82" s="31"/>
      <c r="B82" s="47" t="s">
        <v>81</v>
      </c>
      <c r="C82" s="48"/>
      <c r="D82" s="62" t="s">
        <v>83</v>
      </c>
      <c r="E82" s="48"/>
      <c r="F82" s="62" t="s">
        <v>83</v>
      </c>
      <c r="G82" s="48"/>
      <c r="H82" s="62" t="s">
        <v>83</v>
      </c>
      <c r="J82" s="31"/>
      <c r="K82" s="47" t="s">
        <v>81</v>
      </c>
      <c r="L82" s="48"/>
      <c r="M82" s="62" t="s">
        <v>54</v>
      </c>
      <c r="N82" s="48"/>
      <c r="O82" s="62" t="s">
        <v>54</v>
      </c>
      <c r="P82" s="48"/>
      <c r="Q82" s="62" t="s">
        <v>54</v>
      </c>
    </row>
    <row r="83" spans="1:17" ht="14.25" x14ac:dyDescent="0.15">
      <c r="A83" s="31"/>
      <c r="B83" s="71" t="str">
        <f>B8</f>
        <v>Gasoline</v>
      </c>
      <c r="C83" s="71">
        <f t="shared" ref="C83:H83" si="0">C8</f>
        <v>32.81</v>
      </c>
      <c r="D83" s="71" t="str">
        <f t="shared" si="0"/>
        <v>GJ/kl</v>
      </c>
      <c r="E83" s="71">
        <f t="shared" si="0"/>
        <v>6.93E-2</v>
      </c>
      <c r="F83" s="71" t="str">
        <f t="shared" si="0"/>
        <v>tCO2/GJ</v>
      </c>
      <c r="G83" s="71">
        <f>1/13.33</f>
        <v>7.5018754688672168E-2</v>
      </c>
      <c r="H83" s="71" t="str">
        <f t="shared" si="0"/>
        <v>L/km</v>
      </c>
      <c r="J83" s="31"/>
      <c r="K83" s="83" t="str">
        <f>K8</f>
        <v>Gasoline</v>
      </c>
      <c r="L83" s="83">
        <f t="shared" ref="L83:Q83" si="1">L8</f>
        <v>32.799999999999997</v>
      </c>
      <c r="M83" s="83" t="str">
        <f t="shared" si="1"/>
        <v>GJ/kl</v>
      </c>
      <c r="N83" s="83">
        <f t="shared" si="1"/>
        <v>6.93E-2</v>
      </c>
      <c r="O83" s="83" t="str">
        <f t="shared" si="1"/>
        <v>tCO2/GJ</v>
      </c>
      <c r="P83" s="83">
        <f>P8/(1-O158)</f>
        <v>7.5018754688672168E-2</v>
      </c>
      <c r="Q83" s="83" t="str">
        <f t="shared" si="1"/>
        <v>L/km</v>
      </c>
    </row>
    <row r="84" spans="1:17" ht="14.25" x14ac:dyDescent="0.15">
      <c r="A84" s="31"/>
      <c r="B84" s="71" t="s">
        <v>85</v>
      </c>
      <c r="C84" s="65"/>
      <c r="D84" s="65"/>
      <c r="E84" s="65"/>
      <c r="F84" s="65"/>
      <c r="G84" s="67"/>
      <c r="H84" s="65"/>
      <c r="J84" s="31"/>
      <c r="K84" s="83" t="str">
        <f t="shared" ref="K84:Q84" si="2">K9</f>
        <v>Diesel</v>
      </c>
      <c r="L84" s="83">
        <f t="shared" si="2"/>
        <v>37.700000000000003</v>
      </c>
      <c r="M84" s="83" t="str">
        <f t="shared" si="2"/>
        <v>GJ/kl</v>
      </c>
      <c r="N84" s="83">
        <f t="shared" si="2"/>
        <v>6.8699999999999997E-2</v>
      </c>
      <c r="O84" s="83" t="str">
        <f t="shared" si="2"/>
        <v>tCO2/GJ</v>
      </c>
      <c r="P84" s="83">
        <f t="shared" ref="P84:P92" si="3">P9/(1-O159)</f>
        <v>9.8755555555555555E-2</v>
      </c>
      <c r="Q84" s="83" t="str">
        <f t="shared" si="2"/>
        <v>L/km</v>
      </c>
    </row>
    <row r="85" spans="1:17" ht="14.25" x14ac:dyDescent="0.15">
      <c r="A85" s="31"/>
      <c r="B85" s="71" t="s">
        <v>86</v>
      </c>
      <c r="C85" s="65"/>
      <c r="D85" s="65"/>
      <c r="E85" s="65"/>
      <c r="F85" s="65"/>
      <c r="G85" s="67"/>
      <c r="H85" s="65"/>
      <c r="J85" s="31"/>
      <c r="K85" s="83" t="str">
        <f t="shared" ref="K85:Q85" si="4">K10</f>
        <v>LPG</v>
      </c>
      <c r="L85" s="83">
        <f t="shared" si="4"/>
        <v>50.8</v>
      </c>
      <c r="M85" s="83" t="str">
        <f t="shared" si="4"/>
        <v>GJ/t</v>
      </c>
      <c r="N85" s="83">
        <f t="shared" si="4"/>
        <v>5.9900000000000002E-2</v>
      </c>
      <c r="O85" s="83" t="str">
        <f t="shared" si="4"/>
        <v>tCO2/GJ</v>
      </c>
      <c r="P85" s="83">
        <f t="shared" si="3"/>
        <v>8.6344444444444446E-2</v>
      </c>
      <c r="Q85" s="83" t="str">
        <f t="shared" si="4"/>
        <v>Nm3/km</v>
      </c>
    </row>
    <row r="86" spans="1:17" ht="14.25" x14ac:dyDescent="0.15">
      <c r="A86" s="31"/>
      <c r="B86" s="71" t="s">
        <v>87</v>
      </c>
      <c r="C86" s="65"/>
      <c r="D86" s="65"/>
      <c r="E86" s="65"/>
      <c r="F86" s="65"/>
      <c r="G86" s="67"/>
      <c r="H86" s="65"/>
      <c r="J86" s="31"/>
      <c r="K86" s="83" t="str">
        <f t="shared" ref="K86:Q86" si="5">K11</f>
        <v>Natural gas</v>
      </c>
      <c r="L86" s="83">
        <f t="shared" si="5"/>
        <v>43.5</v>
      </c>
      <c r="M86" s="83" t="str">
        <f t="shared" si="5"/>
        <v>GJ/1000Nm3</v>
      </c>
      <c r="N86" s="83">
        <f t="shared" si="5"/>
        <v>5.0999999999999997E-2</v>
      </c>
      <c r="O86" s="83" t="str">
        <f t="shared" si="5"/>
        <v>tCO2/GJ</v>
      </c>
      <c r="P86" s="83">
        <f t="shared" si="3"/>
        <v>7.400000000000001E-2</v>
      </c>
      <c r="Q86" s="83" t="str">
        <f t="shared" si="5"/>
        <v>kg/km</v>
      </c>
    </row>
    <row r="87" spans="1:17" ht="14.25" x14ac:dyDescent="0.15">
      <c r="A87" s="31"/>
      <c r="B87" s="71" t="s">
        <v>88</v>
      </c>
      <c r="C87" s="68"/>
      <c r="D87" s="69"/>
      <c r="E87" s="70"/>
      <c r="F87" s="65"/>
      <c r="G87" s="67"/>
      <c r="H87" s="65"/>
      <c r="J87" s="31"/>
      <c r="K87" s="83" t="str">
        <f t="shared" ref="K87:Q87" si="6">K12</f>
        <v>Electricity</v>
      </c>
      <c r="L87" s="83">
        <f t="shared" si="6"/>
        <v>1</v>
      </c>
      <c r="M87" s="83" t="str">
        <f t="shared" si="6"/>
        <v>-</v>
      </c>
      <c r="N87" s="83">
        <f t="shared" si="6"/>
        <v>0.45600000000000002</v>
      </c>
      <c r="O87" s="83" t="str">
        <f t="shared" si="6"/>
        <v>tCO2/MWh</v>
      </c>
      <c r="P87" s="83">
        <f t="shared" si="3"/>
        <v>1.0997777777777777</v>
      </c>
      <c r="Q87" s="83" t="str">
        <f t="shared" si="6"/>
        <v>kwh/km</v>
      </c>
    </row>
    <row r="88" spans="1:17" ht="14.25" x14ac:dyDescent="0.15">
      <c r="A88" s="31"/>
      <c r="B88" s="71" t="s">
        <v>57</v>
      </c>
      <c r="C88" s="66"/>
      <c r="D88" s="65"/>
      <c r="E88" s="65"/>
      <c r="F88" s="65"/>
      <c r="G88" s="65"/>
      <c r="H88" s="65"/>
      <c r="J88" s="31"/>
      <c r="K88" s="83" t="str">
        <f t="shared" ref="K88:Q88" si="7">K13</f>
        <v>(6)</v>
      </c>
      <c r="L88" s="83">
        <f t="shared" si="7"/>
        <v>0</v>
      </c>
      <c r="M88" s="83">
        <f t="shared" si="7"/>
        <v>0</v>
      </c>
      <c r="N88" s="83">
        <f t="shared" si="7"/>
        <v>0</v>
      </c>
      <c r="O88" s="83">
        <f t="shared" si="7"/>
        <v>0</v>
      </c>
      <c r="P88" s="83">
        <f t="shared" si="3"/>
        <v>0</v>
      </c>
      <c r="Q88" s="83">
        <f t="shared" si="7"/>
        <v>0</v>
      </c>
    </row>
    <row r="89" spans="1:17" ht="14.25" x14ac:dyDescent="0.15">
      <c r="A89" s="31"/>
      <c r="B89" s="71" t="s">
        <v>58</v>
      </c>
      <c r="C89" s="66"/>
      <c r="D89" s="65"/>
      <c r="E89" s="65"/>
      <c r="F89" s="65"/>
      <c r="G89" s="65"/>
      <c r="H89" s="65"/>
      <c r="J89" s="31"/>
      <c r="K89" s="83" t="str">
        <f t="shared" ref="K89:Q89" si="8">K14</f>
        <v>(7)</v>
      </c>
      <c r="L89" s="83">
        <f t="shared" si="8"/>
        <v>0</v>
      </c>
      <c r="M89" s="83">
        <f t="shared" si="8"/>
        <v>0</v>
      </c>
      <c r="N89" s="83">
        <f t="shared" si="8"/>
        <v>0</v>
      </c>
      <c r="O89" s="83">
        <f t="shared" si="8"/>
        <v>0</v>
      </c>
      <c r="P89" s="83">
        <f t="shared" si="3"/>
        <v>0</v>
      </c>
      <c r="Q89" s="83">
        <f t="shared" si="8"/>
        <v>0</v>
      </c>
    </row>
    <row r="90" spans="1:17" ht="14.25" x14ac:dyDescent="0.15">
      <c r="A90" s="31"/>
      <c r="B90" s="71" t="s">
        <v>59</v>
      </c>
      <c r="C90" s="66"/>
      <c r="D90" s="65"/>
      <c r="E90" s="65"/>
      <c r="F90" s="65"/>
      <c r="G90" s="65"/>
      <c r="H90" s="65"/>
      <c r="J90" s="31"/>
      <c r="K90" s="83" t="str">
        <f t="shared" ref="K90:Q90" si="9">K15</f>
        <v>(8)</v>
      </c>
      <c r="L90" s="83">
        <f t="shared" si="9"/>
        <v>0</v>
      </c>
      <c r="M90" s="83">
        <f t="shared" si="9"/>
        <v>0</v>
      </c>
      <c r="N90" s="83">
        <f t="shared" si="9"/>
        <v>0</v>
      </c>
      <c r="O90" s="83">
        <f t="shared" si="9"/>
        <v>0</v>
      </c>
      <c r="P90" s="83">
        <f t="shared" si="3"/>
        <v>0</v>
      </c>
      <c r="Q90" s="83">
        <f t="shared" si="9"/>
        <v>0</v>
      </c>
    </row>
    <row r="91" spans="1:17" ht="14.25" x14ac:dyDescent="0.15">
      <c r="A91" s="31"/>
      <c r="B91" s="71" t="s">
        <v>60</v>
      </c>
      <c r="C91" s="66"/>
      <c r="D91" s="65"/>
      <c r="E91" s="65"/>
      <c r="F91" s="65"/>
      <c r="G91" s="65"/>
      <c r="H91" s="65"/>
      <c r="J91" s="31"/>
      <c r="K91" s="83" t="str">
        <f t="shared" ref="K91:Q91" si="10">K16</f>
        <v>(9)</v>
      </c>
      <c r="L91" s="83">
        <f t="shared" si="10"/>
        <v>0</v>
      </c>
      <c r="M91" s="83">
        <f t="shared" si="10"/>
        <v>0</v>
      </c>
      <c r="N91" s="83">
        <f t="shared" si="10"/>
        <v>0</v>
      </c>
      <c r="O91" s="83">
        <f t="shared" si="10"/>
        <v>0</v>
      </c>
      <c r="P91" s="83">
        <f t="shared" si="3"/>
        <v>0</v>
      </c>
      <c r="Q91" s="83">
        <f t="shared" si="10"/>
        <v>0</v>
      </c>
    </row>
    <row r="92" spans="1:17" ht="14.25" x14ac:dyDescent="0.15">
      <c r="A92" s="31"/>
      <c r="B92" s="71" t="s">
        <v>61</v>
      </c>
      <c r="C92" s="66"/>
      <c r="D92" s="65"/>
      <c r="E92" s="65"/>
      <c r="F92" s="65"/>
      <c r="G92" s="65"/>
      <c r="H92" s="65"/>
      <c r="J92" s="31"/>
      <c r="K92" s="83" t="str">
        <f t="shared" ref="K92:Q92" si="11">K17</f>
        <v>(10)</v>
      </c>
      <c r="L92" s="83">
        <f t="shared" si="11"/>
        <v>0</v>
      </c>
      <c r="M92" s="83">
        <f t="shared" si="11"/>
        <v>0</v>
      </c>
      <c r="N92" s="83">
        <f t="shared" si="11"/>
        <v>0</v>
      </c>
      <c r="O92" s="83">
        <f t="shared" si="11"/>
        <v>0</v>
      </c>
      <c r="P92" s="83">
        <f t="shared" si="3"/>
        <v>0</v>
      </c>
      <c r="Q92" s="83">
        <f t="shared" si="11"/>
        <v>0</v>
      </c>
    </row>
    <row r="93" spans="1:17" ht="15.75" thickBot="1" x14ac:dyDescent="0.2">
      <c r="A93" s="29" t="s">
        <v>96</v>
      </c>
      <c r="B93" s="5"/>
      <c r="C93" s="3"/>
      <c r="D93" s="6"/>
      <c r="E93" s="6"/>
      <c r="F93" s="5"/>
      <c r="G93" s="5"/>
      <c r="H93" s="32"/>
      <c r="J93" s="29" t="s">
        <v>96</v>
      </c>
      <c r="K93" s="5"/>
      <c r="L93" s="3"/>
      <c r="M93" s="6"/>
      <c r="N93" s="6"/>
      <c r="O93" s="5"/>
      <c r="P93" s="5"/>
      <c r="Q93" s="32"/>
    </row>
    <row r="94" spans="1:17" ht="18.75" x14ac:dyDescent="0.15">
      <c r="A94" s="33"/>
      <c r="B94" s="35" t="s">
        <v>23</v>
      </c>
      <c r="C94" s="7"/>
      <c r="D94" s="20"/>
      <c r="E94" s="20"/>
      <c r="F94" s="79">
        <f>F95+F101+F107+F113+F119+F125+F131+F137+F143+F149</f>
        <v>19727.286179212308</v>
      </c>
      <c r="G94" s="54" t="s">
        <v>0</v>
      </c>
      <c r="H94" s="51" t="s">
        <v>1</v>
      </c>
      <c r="J94" s="33"/>
      <c r="K94" s="35" t="s">
        <v>23</v>
      </c>
      <c r="L94" s="7"/>
      <c r="M94" s="20"/>
      <c r="N94" s="20"/>
      <c r="O94" s="79">
        <f>O95+O101+O107+O113+O119+O125+O131+O137+O143+O149</f>
        <v>19727.286179212308</v>
      </c>
      <c r="P94" s="54" t="s">
        <v>0</v>
      </c>
      <c r="Q94" s="51" t="s">
        <v>1</v>
      </c>
    </row>
    <row r="95" spans="1:17" ht="14.25" x14ac:dyDescent="0.15">
      <c r="A95" s="33"/>
      <c r="B95" s="36"/>
      <c r="C95" s="55" t="s">
        <v>50</v>
      </c>
      <c r="D95" s="56"/>
      <c r="E95" s="72"/>
      <c r="F95" s="64">
        <f>F97/1000*F98*F99*F100</f>
        <v>19727.286179212308</v>
      </c>
      <c r="G95" s="57" t="str">
        <f>G$19</f>
        <v>tCO2/y</v>
      </c>
      <c r="H95" s="58" t="s">
        <v>51</v>
      </c>
      <c r="J95" s="33"/>
      <c r="K95" s="36"/>
      <c r="L95" s="55" t="s">
        <v>50</v>
      </c>
      <c r="M95" s="56"/>
      <c r="N95" s="84" t="str">
        <f>N20</f>
        <v>vios</v>
      </c>
      <c r="O95" s="64">
        <f>O97/1000*O98*O99*O100</f>
        <v>19727.286179212308</v>
      </c>
      <c r="P95" s="84" t="str">
        <f t="shared" ref="P95" si="12">P20</f>
        <v>tCO2/y</v>
      </c>
      <c r="Q95" s="58" t="s">
        <v>51</v>
      </c>
    </row>
    <row r="96" spans="1:17" ht="14.25" x14ac:dyDescent="0.15">
      <c r="A96" s="33"/>
      <c r="B96" s="36"/>
      <c r="C96" s="59"/>
      <c r="D96" s="37" t="s">
        <v>48</v>
      </c>
      <c r="E96" s="38"/>
      <c r="F96" s="73" t="s">
        <v>97</v>
      </c>
      <c r="G96" s="52"/>
      <c r="H96" s="53" t="s">
        <v>49</v>
      </c>
      <c r="J96" s="33"/>
      <c r="K96" s="36"/>
      <c r="L96" s="59"/>
      <c r="M96" s="37" t="s">
        <v>48</v>
      </c>
      <c r="N96" s="85"/>
      <c r="O96" s="84" t="str">
        <f t="shared" ref="O96:P96" si="13">O21</f>
        <v>Gasoline</v>
      </c>
      <c r="P96" s="84">
        <f t="shared" si="13"/>
        <v>0</v>
      </c>
      <c r="Q96" s="53" t="s">
        <v>49</v>
      </c>
    </row>
    <row r="97" spans="1:17" ht="16.5" x14ac:dyDescent="0.15">
      <c r="A97" s="31"/>
      <c r="B97" s="46"/>
      <c r="C97" s="59"/>
      <c r="D97" s="37" t="s">
        <v>47</v>
      </c>
      <c r="E97" s="38"/>
      <c r="F97" s="75">
        <f>INDEX($B$82:$H$92,MATCH(F96,$B$82:$B$92,0),6)</f>
        <v>7.5018754688672168E-2</v>
      </c>
      <c r="G97" s="76" t="str">
        <f>INDEX($B$82:$H$92,MATCH(F96,$B$82:$B$92,0),7)</f>
        <v>L/km</v>
      </c>
      <c r="H97" s="61" t="s">
        <v>67</v>
      </c>
      <c r="J97" s="31"/>
      <c r="K97" s="46"/>
      <c r="L97" s="59"/>
      <c r="M97" s="37" t="s">
        <v>47</v>
      </c>
      <c r="N97" s="85"/>
      <c r="O97" s="86">
        <f>INDEX($K$82:$Q$92,MATCH(O96,$K$82:$K$92,0),6)</f>
        <v>7.5018754688672168E-2</v>
      </c>
      <c r="P97" s="84" t="str">
        <f t="shared" ref="P97" si="14">P22</f>
        <v>L/km</v>
      </c>
      <c r="Q97" s="61" t="s">
        <v>67</v>
      </c>
    </row>
    <row r="98" spans="1:17" ht="16.5" x14ac:dyDescent="0.15">
      <c r="A98" s="31"/>
      <c r="B98" s="46"/>
      <c r="C98" s="59"/>
      <c r="D98" s="39" t="s">
        <v>17</v>
      </c>
      <c r="E98" s="40"/>
      <c r="F98" s="77">
        <f>INDEX($B$82:$H$92,MATCH(F96,$B$82:$B$92,0),2)</f>
        <v>32.81</v>
      </c>
      <c r="G98" s="76" t="str">
        <f>INDEX($B$82:$H$92,MATCH(F96,$B$82:$B$92,0),3)</f>
        <v>GJ/kl</v>
      </c>
      <c r="H98" s="61" t="s">
        <v>68</v>
      </c>
      <c r="J98" s="31"/>
      <c r="K98" s="46"/>
      <c r="L98" s="59"/>
      <c r="M98" s="39" t="s">
        <v>17</v>
      </c>
      <c r="N98" s="87"/>
      <c r="O98" s="84">
        <f t="shared" ref="O98:P98" si="15">O23</f>
        <v>32.81</v>
      </c>
      <c r="P98" s="84" t="str">
        <f t="shared" si="15"/>
        <v>GJ/kl</v>
      </c>
      <c r="Q98" s="61" t="s">
        <v>68</v>
      </c>
    </row>
    <row r="99" spans="1:17" ht="16.5" x14ac:dyDescent="0.15">
      <c r="A99" s="31"/>
      <c r="B99" s="46"/>
      <c r="C99" s="59"/>
      <c r="D99" s="49" t="s">
        <v>16</v>
      </c>
      <c r="E99" s="50"/>
      <c r="F99" s="75">
        <f>INDEX($B$82:$H$92,MATCH(F96,$B$82:$B$92,0),4)</f>
        <v>6.93E-2</v>
      </c>
      <c r="G99" s="76" t="str">
        <f>INDEX($B$7:$H$17,MATCH(F96,$B$7:$B$17,0),5)</f>
        <v>tCO2/GJ</v>
      </c>
      <c r="H99" s="61" t="s">
        <v>69</v>
      </c>
      <c r="J99" s="31"/>
      <c r="K99" s="46"/>
      <c r="L99" s="59"/>
      <c r="M99" s="49" t="s">
        <v>16</v>
      </c>
      <c r="N99" s="88"/>
      <c r="O99" s="84">
        <f t="shared" ref="O99:P99" si="16">O24</f>
        <v>6.93E-2</v>
      </c>
      <c r="P99" s="84" t="str">
        <f t="shared" si="16"/>
        <v>tCO2/GJ</v>
      </c>
      <c r="Q99" s="61" t="s">
        <v>69</v>
      </c>
    </row>
    <row r="100" spans="1:17" ht="16.5" x14ac:dyDescent="0.15">
      <c r="A100" s="31"/>
      <c r="B100" s="46"/>
      <c r="C100" s="60"/>
      <c r="D100" s="49" t="s">
        <v>46</v>
      </c>
      <c r="E100" s="50"/>
      <c r="F100" s="74">
        <f>55073*2100</f>
        <v>115653300</v>
      </c>
      <c r="G100" s="63" t="s">
        <v>82</v>
      </c>
      <c r="H100" s="61" t="s">
        <v>70</v>
      </c>
      <c r="J100" s="31"/>
      <c r="K100" s="46"/>
      <c r="L100" s="60"/>
      <c r="M100" s="49" t="s">
        <v>46</v>
      </c>
      <c r="N100" s="88"/>
      <c r="O100" s="92">
        <f t="shared" ref="O100:P100" si="17">O25</f>
        <v>115653300</v>
      </c>
      <c r="P100" s="84" t="str">
        <f t="shared" si="17"/>
        <v>km/yr</v>
      </c>
      <c r="Q100" s="61" t="s">
        <v>70</v>
      </c>
    </row>
    <row r="101" spans="1:17" ht="14.25" hidden="1" x14ac:dyDescent="0.15">
      <c r="A101" s="31"/>
      <c r="B101" s="46"/>
      <c r="C101" s="55" t="s">
        <v>71</v>
      </c>
      <c r="D101" s="56"/>
      <c r="E101" s="72"/>
      <c r="F101" s="64">
        <f>F103/1000*F104*F105*F106</f>
        <v>0</v>
      </c>
      <c r="G101" s="57" t="str">
        <f>G$19</f>
        <v>tCO2/y</v>
      </c>
      <c r="H101" s="58" t="s">
        <v>51</v>
      </c>
      <c r="I101" s="34"/>
      <c r="J101" s="31"/>
      <c r="K101" s="46"/>
      <c r="L101" s="55" t="s">
        <v>71</v>
      </c>
      <c r="M101" s="56"/>
      <c r="N101" s="84" t="str">
        <f>N26</f>
        <v>innova</v>
      </c>
      <c r="O101" s="64">
        <f>O103/1000*O104*O105*O106</f>
        <v>0</v>
      </c>
      <c r="P101" s="84" t="str">
        <f t="shared" ref="P101" si="18">P26</f>
        <v>tCO2/y</v>
      </c>
      <c r="Q101" s="58" t="s">
        <v>51</v>
      </c>
    </row>
    <row r="102" spans="1:17" ht="14.25" hidden="1" x14ac:dyDescent="0.15">
      <c r="A102" s="31"/>
      <c r="B102" s="46"/>
      <c r="C102" s="59"/>
      <c r="D102" s="37" t="s">
        <v>48</v>
      </c>
      <c r="E102" s="38"/>
      <c r="F102" s="73" t="s">
        <v>80</v>
      </c>
      <c r="G102" s="52"/>
      <c r="H102" s="53" t="s">
        <v>49</v>
      </c>
      <c r="I102" s="9"/>
      <c r="J102" s="31"/>
      <c r="K102" s="46"/>
      <c r="L102" s="59"/>
      <c r="M102" s="37" t="s">
        <v>48</v>
      </c>
      <c r="N102" s="85"/>
      <c r="O102" s="84" t="str">
        <f t="shared" ref="O102:P102" si="19">O27</f>
        <v>Select from list</v>
      </c>
      <c r="P102" s="84">
        <f t="shared" si="19"/>
        <v>0</v>
      </c>
      <c r="Q102" s="53" t="s">
        <v>49</v>
      </c>
    </row>
    <row r="103" spans="1:17" ht="16.5" hidden="1" x14ac:dyDescent="0.15">
      <c r="A103" s="31"/>
      <c r="B103" s="46"/>
      <c r="C103" s="59"/>
      <c r="D103" s="37" t="s">
        <v>47</v>
      </c>
      <c r="E103" s="38"/>
      <c r="F103" s="75">
        <f>INDEX($B$82:$H$92,MATCH(F102,$B$82:$B$92,0),6)</f>
        <v>0</v>
      </c>
      <c r="G103" s="76" t="str">
        <f>INDEX($B$82:$H$92,MATCH(F102,$B$82:$B$92,0),7)</f>
        <v>-</v>
      </c>
      <c r="H103" s="61" t="s">
        <v>67</v>
      </c>
      <c r="J103" s="31"/>
      <c r="K103" s="46"/>
      <c r="L103" s="59"/>
      <c r="M103" s="37" t="s">
        <v>47</v>
      </c>
      <c r="N103" s="85"/>
      <c r="O103" s="86">
        <f>INDEX($K$82:$Q$92,MATCH(O102,$K$82:$K$92,0),6)</f>
        <v>0</v>
      </c>
      <c r="P103" s="84" t="str">
        <f t="shared" ref="P103" si="20">P28</f>
        <v>-</v>
      </c>
      <c r="Q103" s="61" t="s">
        <v>67</v>
      </c>
    </row>
    <row r="104" spans="1:17" ht="16.5" hidden="1" x14ac:dyDescent="0.15">
      <c r="A104" s="31"/>
      <c r="B104" s="46"/>
      <c r="C104" s="59"/>
      <c r="D104" s="39" t="s">
        <v>17</v>
      </c>
      <c r="E104" s="40"/>
      <c r="F104" s="77">
        <f>INDEX($B$82:$H$92,MATCH(F102,$B$82:$B$92,0),2)</f>
        <v>0</v>
      </c>
      <c r="G104" s="76" t="str">
        <f>INDEX($B$82:$H$92,MATCH(F102,$B$82:$B$92,0),3)</f>
        <v>-</v>
      </c>
      <c r="H104" s="61" t="s">
        <v>68</v>
      </c>
      <c r="J104" s="31"/>
      <c r="K104" s="46"/>
      <c r="L104" s="59"/>
      <c r="M104" s="39" t="s">
        <v>17</v>
      </c>
      <c r="N104" s="87"/>
      <c r="O104" s="84">
        <f t="shared" ref="O104:P104" si="21">O29</f>
        <v>0</v>
      </c>
      <c r="P104" s="84" t="str">
        <f t="shared" si="21"/>
        <v>-</v>
      </c>
      <c r="Q104" s="61" t="s">
        <v>68</v>
      </c>
    </row>
    <row r="105" spans="1:17" ht="16.5" hidden="1" x14ac:dyDescent="0.15">
      <c r="A105" s="31"/>
      <c r="B105" s="46"/>
      <c r="C105" s="59"/>
      <c r="D105" s="49" t="s">
        <v>16</v>
      </c>
      <c r="E105" s="50"/>
      <c r="F105" s="75">
        <f>INDEX($B$82:$H$92,MATCH(F102,$B$82:$B$92,0),4)</f>
        <v>0</v>
      </c>
      <c r="G105" s="76" t="str">
        <f>INDEX($B$7:$H$17,MATCH(F102,$B$7:$B$17,0),5)</f>
        <v>-</v>
      </c>
      <c r="H105" s="61" t="s">
        <v>69</v>
      </c>
      <c r="J105" s="31"/>
      <c r="K105" s="46"/>
      <c r="L105" s="59"/>
      <c r="M105" s="49" t="s">
        <v>16</v>
      </c>
      <c r="N105" s="88"/>
      <c r="O105" s="84">
        <f t="shared" ref="O105:P105" si="22">O30</f>
        <v>0</v>
      </c>
      <c r="P105" s="84" t="str">
        <f t="shared" si="22"/>
        <v>-</v>
      </c>
      <c r="Q105" s="61" t="s">
        <v>69</v>
      </c>
    </row>
    <row r="106" spans="1:17" ht="16.5" hidden="1" x14ac:dyDescent="0.15">
      <c r="A106" s="31"/>
      <c r="B106" s="46"/>
      <c r="C106" s="60"/>
      <c r="D106" s="49" t="s">
        <v>46</v>
      </c>
      <c r="E106" s="50"/>
      <c r="F106" s="74"/>
      <c r="G106" s="63" t="s">
        <v>82</v>
      </c>
      <c r="H106" s="61" t="s">
        <v>70</v>
      </c>
      <c r="J106" s="31"/>
      <c r="K106" s="46"/>
      <c r="L106" s="60"/>
      <c r="M106" s="49" t="s">
        <v>46</v>
      </c>
      <c r="N106" s="88"/>
      <c r="O106" s="92">
        <v>0</v>
      </c>
      <c r="P106" s="84" t="str">
        <f t="shared" ref="P106" si="23">P31</f>
        <v>km/yr</v>
      </c>
      <c r="Q106" s="61" t="s">
        <v>70</v>
      </c>
    </row>
    <row r="107" spans="1:17" ht="14.25" hidden="1" x14ac:dyDescent="0.15">
      <c r="A107" s="31"/>
      <c r="B107" s="46"/>
      <c r="C107" s="55" t="s">
        <v>72</v>
      </c>
      <c r="D107" s="56"/>
      <c r="E107" s="72"/>
      <c r="F107" s="64">
        <f>F109/1000*F110*F111*F112</f>
        <v>0</v>
      </c>
      <c r="G107" s="57" t="str">
        <f>G$19</f>
        <v>tCO2/y</v>
      </c>
      <c r="H107" s="58" t="s">
        <v>51</v>
      </c>
      <c r="J107" s="31"/>
      <c r="K107" s="46"/>
      <c r="L107" s="55" t="s">
        <v>72</v>
      </c>
      <c r="M107" s="56"/>
      <c r="N107" s="84">
        <f>N32</f>
        <v>0</v>
      </c>
      <c r="O107" s="64">
        <f>O109/1000*O110*O111*O112</f>
        <v>0</v>
      </c>
      <c r="P107" s="84" t="str">
        <f t="shared" ref="P107" si="24">P32</f>
        <v>tCO2/y</v>
      </c>
      <c r="Q107" s="58" t="s">
        <v>51</v>
      </c>
    </row>
    <row r="108" spans="1:17" ht="14.25" hidden="1" x14ac:dyDescent="0.15">
      <c r="A108" s="31"/>
      <c r="B108" s="46"/>
      <c r="C108" s="59"/>
      <c r="D108" s="37" t="s">
        <v>48</v>
      </c>
      <c r="E108" s="38"/>
      <c r="F108" s="73" t="s">
        <v>80</v>
      </c>
      <c r="G108" s="52"/>
      <c r="H108" s="53" t="s">
        <v>49</v>
      </c>
      <c r="J108" s="31"/>
      <c r="K108" s="46"/>
      <c r="L108" s="59"/>
      <c r="M108" s="37" t="s">
        <v>48</v>
      </c>
      <c r="N108" s="85"/>
      <c r="O108" s="84" t="str">
        <f t="shared" ref="O108:P108" si="25">O33</f>
        <v>Select from list</v>
      </c>
      <c r="P108" s="84">
        <f t="shared" si="25"/>
        <v>0</v>
      </c>
      <c r="Q108" s="53" t="s">
        <v>49</v>
      </c>
    </row>
    <row r="109" spans="1:17" ht="16.5" hidden="1" x14ac:dyDescent="0.15">
      <c r="A109" s="31"/>
      <c r="B109" s="46"/>
      <c r="C109" s="59"/>
      <c r="D109" s="37" t="s">
        <v>47</v>
      </c>
      <c r="E109" s="38"/>
      <c r="F109" s="75">
        <f>INDEX($B$82:$H$92,MATCH(F108,$B$82:$B$92,0),6)</f>
        <v>0</v>
      </c>
      <c r="G109" s="76" t="str">
        <f>INDEX($B$82:$H$92,MATCH(F108,$B$82:$B$92,0),7)</f>
        <v>-</v>
      </c>
      <c r="H109" s="61" t="s">
        <v>67</v>
      </c>
      <c r="J109" s="31"/>
      <c r="K109" s="46"/>
      <c r="L109" s="59"/>
      <c r="M109" s="37" t="s">
        <v>47</v>
      </c>
      <c r="N109" s="85"/>
      <c r="O109" s="86">
        <f>INDEX($K$82:$Q$92,MATCH(O108,$K$82:$K$92,0),6)</f>
        <v>0</v>
      </c>
      <c r="P109" s="84" t="str">
        <f t="shared" ref="P109" si="26">P34</f>
        <v>-</v>
      </c>
      <c r="Q109" s="61" t="s">
        <v>67</v>
      </c>
    </row>
    <row r="110" spans="1:17" ht="16.5" hidden="1" x14ac:dyDescent="0.15">
      <c r="A110" s="31"/>
      <c r="B110" s="46"/>
      <c r="C110" s="59"/>
      <c r="D110" s="39" t="s">
        <v>17</v>
      </c>
      <c r="E110" s="40"/>
      <c r="F110" s="77">
        <f>INDEX($B$82:$H$92,MATCH(F108,$B$82:$B$92,0),2)</f>
        <v>0</v>
      </c>
      <c r="G110" s="76" t="str">
        <f>INDEX($B$82:$H$92,MATCH(F108,$B$82:$B$92,0),3)</f>
        <v>-</v>
      </c>
      <c r="H110" s="61" t="s">
        <v>68</v>
      </c>
      <c r="J110" s="31"/>
      <c r="K110" s="46"/>
      <c r="L110" s="59"/>
      <c r="M110" s="39" t="s">
        <v>17</v>
      </c>
      <c r="N110" s="87"/>
      <c r="O110" s="84">
        <f t="shared" ref="O110:P110" si="27">O35</f>
        <v>0</v>
      </c>
      <c r="P110" s="84" t="str">
        <f t="shared" si="27"/>
        <v>-</v>
      </c>
      <c r="Q110" s="61" t="s">
        <v>68</v>
      </c>
    </row>
    <row r="111" spans="1:17" ht="16.5" hidden="1" x14ac:dyDescent="0.15">
      <c r="A111" s="31"/>
      <c r="B111" s="46"/>
      <c r="C111" s="59"/>
      <c r="D111" s="49" t="s">
        <v>16</v>
      </c>
      <c r="E111" s="50"/>
      <c r="F111" s="75">
        <f>INDEX($B$82:$H$92,MATCH(F108,$B$82:$B$92,0),4)</f>
        <v>0</v>
      </c>
      <c r="G111" s="76" t="str">
        <f>INDEX($B$7:$H$17,MATCH(F108,$B$7:$B$17,0),5)</f>
        <v>-</v>
      </c>
      <c r="H111" s="61" t="s">
        <v>69</v>
      </c>
      <c r="J111" s="31"/>
      <c r="K111" s="46"/>
      <c r="L111" s="59"/>
      <c r="M111" s="49" t="s">
        <v>16</v>
      </c>
      <c r="N111" s="88"/>
      <c r="O111" s="84">
        <f t="shared" ref="O111:P111" si="28">O36</f>
        <v>0</v>
      </c>
      <c r="P111" s="84" t="str">
        <f t="shared" si="28"/>
        <v>-</v>
      </c>
      <c r="Q111" s="61" t="s">
        <v>69</v>
      </c>
    </row>
    <row r="112" spans="1:17" ht="16.5" hidden="1" x14ac:dyDescent="0.15">
      <c r="A112" s="31"/>
      <c r="B112" s="46"/>
      <c r="C112" s="60"/>
      <c r="D112" s="49" t="s">
        <v>46</v>
      </c>
      <c r="E112" s="50"/>
      <c r="F112" s="74"/>
      <c r="G112" s="63" t="s">
        <v>82</v>
      </c>
      <c r="H112" s="61" t="s">
        <v>70</v>
      </c>
      <c r="J112" s="31"/>
      <c r="K112" s="46"/>
      <c r="L112" s="60"/>
      <c r="M112" s="49" t="s">
        <v>46</v>
      </c>
      <c r="N112" s="88"/>
      <c r="O112" s="92">
        <f t="shared" ref="O112:P112" si="29">O37</f>
        <v>0</v>
      </c>
      <c r="P112" s="84" t="str">
        <f t="shared" si="29"/>
        <v>km/yr</v>
      </c>
      <c r="Q112" s="61" t="s">
        <v>70</v>
      </c>
    </row>
    <row r="113" spans="1:17" ht="14.25" hidden="1" x14ac:dyDescent="0.15">
      <c r="A113" s="31"/>
      <c r="B113" s="46"/>
      <c r="C113" s="55" t="s">
        <v>73</v>
      </c>
      <c r="D113" s="56"/>
      <c r="E113" s="72"/>
      <c r="F113" s="64">
        <f>F115/1000*F116*F117*F118</f>
        <v>0</v>
      </c>
      <c r="G113" s="57" t="str">
        <f>G$19</f>
        <v>tCO2/y</v>
      </c>
      <c r="H113" s="58" t="s">
        <v>51</v>
      </c>
      <c r="J113" s="31"/>
      <c r="K113" s="46"/>
      <c r="L113" s="55" t="s">
        <v>73</v>
      </c>
      <c r="M113" s="56"/>
      <c r="N113" s="84">
        <f>N38</f>
        <v>0</v>
      </c>
      <c r="O113" s="64">
        <f>O115/1000*O116*O117*O118</f>
        <v>0</v>
      </c>
      <c r="P113" s="84" t="str">
        <f t="shared" ref="P113" si="30">P38</f>
        <v>tCO2/y</v>
      </c>
      <c r="Q113" s="58" t="s">
        <v>51</v>
      </c>
    </row>
    <row r="114" spans="1:17" ht="14.25" hidden="1" x14ac:dyDescent="0.15">
      <c r="A114" s="31"/>
      <c r="B114" s="46"/>
      <c r="C114" s="59"/>
      <c r="D114" s="37" t="s">
        <v>48</v>
      </c>
      <c r="E114" s="38"/>
      <c r="F114" s="73" t="s">
        <v>80</v>
      </c>
      <c r="G114" s="52"/>
      <c r="H114" s="53" t="s">
        <v>49</v>
      </c>
      <c r="J114" s="31"/>
      <c r="K114" s="46"/>
      <c r="L114" s="59"/>
      <c r="M114" s="37" t="s">
        <v>48</v>
      </c>
      <c r="N114" s="85"/>
      <c r="O114" s="84" t="str">
        <f t="shared" ref="O114:P114" si="31">O39</f>
        <v>Select from list</v>
      </c>
      <c r="P114" s="84">
        <f t="shared" si="31"/>
        <v>0</v>
      </c>
      <c r="Q114" s="53" t="s">
        <v>49</v>
      </c>
    </row>
    <row r="115" spans="1:17" ht="16.5" hidden="1" x14ac:dyDescent="0.15">
      <c r="A115" s="31"/>
      <c r="B115" s="46"/>
      <c r="C115" s="59"/>
      <c r="D115" s="37" t="s">
        <v>47</v>
      </c>
      <c r="E115" s="38"/>
      <c r="F115" s="75">
        <f>INDEX($B$82:$H$92,MATCH(F114,$B$82:$B$92,0),6)</f>
        <v>0</v>
      </c>
      <c r="G115" s="76" t="str">
        <f>INDEX($B$82:$H$92,MATCH(F114,$B$82:$B$92,0),7)</f>
        <v>-</v>
      </c>
      <c r="H115" s="61" t="s">
        <v>67</v>
      </c>
      <c r="I115" s="9"/>
      <c r="J115" s="31"/>
      <c r="K115" s="46"/>
      <c r="L115" s="59"/>
      <c r="M115" s="37" t="s">
        <v>47</v>
      </c>
      <c r="N115" s="85"/>
      <c r="O115" s="86">
        <f>INDEX($K$82:$Q$92,MATCH(O114,$K$82:$K$92,0),6)</f>
        <v>0</v>
      </c>
      <c r="P115" s="84" t="str">
        <f t="shared" ref="P115" si="32">P40</f>
        <v>-</v>
      </c>
      <c r="Q115" s="61" t="s">
        <v>67</v>
      </c>
    </row>
    <row r="116" spans="1:17" ht="16.5" hidden="1" x14ac:dyDescent="0.15">
      <c r="A116" s="31"/>
      <c r="B116" s="46"/>
      <c r="C116" s="59"/>
      <c r="D116" s="39" t="s">
        <v>17</v>
      </c>
      <c r="E116" s="40"/>
      <c r="F116" s="77">
        <f>INDEX($B$82:$H$92,MATCH(F114,$B$82:$B$92,0),2)</f>
        <v>0</v>
      </c>
      <c r="G116" s="76" t="str">
        <f>INDEX($B$82:$H$92,MATCH(F114,$B$82:$B$92,0),3)</f>
        <v>-</v>
      </c>
      <c r="H116" s="61" t="s">
        <v>68</v>
      </c>
      <c r="I116" s="9"/>
      <c r="J116" s="31"/>
      <c r="K116" s="46"/>
      <c r="L116" s="59"/>
      <c r="M116" s="39" t="s">
        <v>17</v>
      </c>
      <c r="N116" s="87"/>
      <c r="O116" s="84">
        <f t="shared" ref="O116:P116" si="33">O41</f>
        <v>0</v>
      </c>
      <c r="P116" s="84" t="str">
        <f t="shared" si="33"/>
        <v>-</v>
      </c>
      <c r="Q116" s="61" t="s">
        <v>68</v>
      </c>
    </row>
    <row r="117" spans="1:17" ht="16.5" hidden="1" x14ac:dyDescent="0.15">
      <c r="A117" s="31"/>
      <c r="B117" s="46"/>
      <c r="C117" s="59"/>
      <c r="D117" s="49" t="s">
        <v>16</v>
      </c>
      <c r="E117" s="50"/>
      <c r="F117" s="75">
        <f>INDEX($B$82:$H$92,MATCH(F114,$B$82:$B$92,0),4)</f>
        <v>0</v>
      </c>
      <c r="G117" s="76" t="str">
        <f>INDEX($B$7:$H$17,MATCH(F114,$B$7:$B$17,0),5)</f>
        <v>-</v>
      </c>
      <c r="H117" s="61" t="s">
        <v>69</v>
      </c>
      <c r="I117" s="9"/>
      <c r="J117" s="31"/>
      <c r="K117" s="46"/>
      <c r="L117" s="59"/>
      <c r="M117" s="49" t="s">
        <v>16</v>
      </c>
      <c r="N117" s="88"/>
      <c r="O117" s="84">
        <f t="shared" ref="O117:P117" si="34">O42</f>
        <v>0</v>
      </c>
      <c r="P117" s="84" t="str">
        <f t="shared" si="34"/>
        <v>-</v>
      </c>
      <c r="Q117" s="61" t="s">
        <v>69</v>
      </c>
    </row>
    <row r="118" spans="1:17" ht="16.5" hidden="1" x14ac:dyDescent="0.15">
      <c r="A118" s="31"/>
      <c r="B118" s="46"/>
      <c r="C118" s="60"/>
      <c r="D118" s="49" t="s">
        <v>46</v>
      </c>
      <c r="E118" s="50"/>
      <c r="F118" s="74"/>
      <c r="G118" s="63" t="s">
        <v>82</v>
      </c>
      <c r="H118" s="61" t="s">
        <v>70</v>
      </c>
      <c r="I118" s="9"/>
      <c r="J118" s="31"/>
      <c r="K118" s="46"/>
      <c r="L118" s="60"/>
      <c r="M118" s="49" t="s">
        <v>46</v>
      </c>
      <c r="N118" s="88"/>
      <c r="O118" s="92">
        <f t="shared" ref="O118:P118" si="35">O43</f>
        <v>0</v>
      </c>
      <c r="P118" s="84" t="str">
        <f t="shared" si="35"/>
        <v>km/yr</v>
      </c>
      <c r="Q118" s="61" t="s">
        <v>70</v>
      </c>
    </row>
    <row r="119" spans="1:17" ht="14.25" hidden="1" x14ac:dyDescent="0.15">
      <c r="A119" s="31"/>
      <c r="B119" s="46"/>
      <c r="C119" s="55" t="s">
        <v>74</v>
      </c>
      <c r="D119" s="56"/>
      <c r="E119" s="72"/>
      <c r="F119" s="64">
        <f>F121/1000*F122*F123*F124</f>
        <v>0</v>
      </c>
      <c r="G119" s="57" t="str">
        <f>G$19</f>
        <v>tCO2/y</v>
      </c>
      <c r="H119" s="58" t="s">
        <v>51</v>
      </c>
      <c r="I119" s="9"/>
      <c r="J119" s="31"/>
      <c r="K119" s="46"/>
      <c r="L119" s="55" t="s">
        <v>74</v>
      </c>
      <c r="M119" s="56"/>
      <c r="N119" s="84">
        <f>N44</f>
        <v>0</v>
      </c>
      <c r="O119" s="64">
        <f>O121/1000*O122*O123*O124</f>
        <v>0</v>
      </c>
      <c r="P119" s="84" t="str">
        <f t="shared" ref="P119" si="36">P44</f>
        <v>tCO2/y</v>
      </c>
      <c r="Q119" s="58" t="s">
        <v>51</v>
      </c>
    </row>
    <row r="120" spans="1:17" ht="14.25" hidden="1" x14ac:dyDescent="0.15">
      <c r="A120" s="31"/>
      <c r="B120" s="46"/>
      <c r="C120" s="59"/>
      <c r="D120" s="37" t="s">
        <v>48</v>
      </c>
      <c r="E120" s="38"/>
      <c r="F120" s="73" t="s">
        <v>80</v>
      </c>
      <c r="G120" s="52"/>
      <c r="H120" s="53" t="s">
        <v>49</v>
      </c>
      <c r="I120" s="9"/>
      <c r="J120" s="31"/>
      <c r="K120" s="46"/>
      <c r="L120" s="59"/>
      <c r="M120" s="37" t="s">
        <v>48</v>
      </c>
      <c r="N120" s="85"/>
      <c r="O120" s="84" t="str">
        <f t="shared" ref="O120:P120" si="37">O45</f>
        <v>Select from list</v>
      </c>
      <c r="P120" s="84">
        <f t="shared" si="37"/>
        <v>0</v>
      </c>
      <c r="Q120" s="53" t="s">
        <v>49</v>
      </c>
    </row>
    <row r="121" spans="1:17" ht="16.5" hidden="1" x14ac:dyDescent="0.15">
      <c r="A121" s="31"/>
      <c r="B121" s="46"/>
      <c r="C121" s="59"/>
      <c r="D121" s="37" t="s">
        <v>47</v>
      </c>
      <c r="E121" s="38"/>
      <c r="F121" s="75">
        <f>INDEX($B$82:$H$92,MATCH(F120,$B$82:$B$92,0),6)</f>
        <v>0</v>
      </c>
      <c r="G121" s="76" t="str">
        <f>INDEX($B$82:$H$92,MATCH(F120,$B$82:$B$92,0),7)</f>
        <v>-</v>
      </c>
      <c r="H121" s="61" t="s">
        <v>67</v>
      </c>
      <c r="I121" s="9"/>
      <c r="J121" s="31"/>
      <c r="K121" s="46"/>
      <c r="L121" s="59"/>
      <c r="M121" s="37" t="s">
        <v>47</v>
      </c>
      <c r="N121" s="85"/>
      <c r="O121" s="86">
        <f>INDEX($K$82:$Q$92,MATCH(O120,$K$82:$K$92,0),6)</f>
        <v>0</v>
      </c>
      <c r="P121" s="84" t="str">
        <f t="shared" ref="P121" si="38">P46</f>
        <v>-</v>
      </c>
      <c r="Q121" s="61" t="s">
        <v>67</v>
      </c>
    </row>
    <row r="122" spans="1:17" ht="16.5" hidden="1" x14ac:dyDescent="0.15">
      <c r="A122" s="31"/>
      <c r="B122" s="46"/>
      <c r="C122" s="59"/>
      <c r="D122" s="39" t="s">
        <v>17</v>
      </c>
      <c r="E122" s="40"/>
      <c r="F122" s="77">
        <f>INDEX($B$82:$H$92,MATCH(F120,$B$82:$B$92,0),2)</f>
        <v>0</v>
      </c>
      <c r="G122" s="76" t="str">
        <f>INDEX($B$82:$H$92,MATCH(F120,$B$82:$B$92,0),3)</f>
        <v>-</v>
      </c>
      <c r="H122" s="61" t="s">
        <v>68</v>
      </c>
      <c r="I122" s="9"/>
      <c r="J122" s="31"/>
      <c r="K122" s="46"/>
      <c r="L122" s="59"/>
      <c r="M122" s="39" t="s">
        <v>17</v>
      </c>
      <c r="N122" s="87"/>
      <c r="O122" s="84">
        <f t="shared" ref="O122:P122" si="39">O47</f>
        <v>0</v>
      </c>
      <c r="P122" s="84" t="str">
        <f t="shared" si="39"/>
        <v>-</v>
      </c>
      <c r="Q122" s="61" t="s">
        <v>68</v>
      </c>
    </row>
    <row r="123" spans="1:17" ht="16.5" hidden="1" x14ac:dyDescent="0.15">
      <c r="A123" s="31"/>
      <c r="B123" s="46"/>
      <c r="C123" s="59"/>
      <c r="D123" s="49" t="s">
        <v>16</v>
      </c>
      <c r="E123" s="50"/>
      <c r="F123" s="75">
        <f>INDEX($B$82:$H$92,MATCH(F120,$B$82:$B$92,0),4)</f>
        <v>0</v>
      </c>
      <c r="G123" s="76" t="str">
        <f>INDEX($B$7:$H$17,MATCH(F120,$B$7:$B$17,0),5)</f>
        <v>-</v>
      </c>
      <c r="H123" s="61" t="s">
        <v>69</v>
      </c>
      <c r="J123" s="31"/>
      <c r="K123" s="46"/>
      <c r="L123" s="59"/>
      <c r="M123" s="49" t="s">
        <v>16</v>
      </c>
      <c r="N123" s="88"/>
      <c r="O123" s="84">
        <f t="shared" ref="O123:P123" si="40">O48</f>
        <v>0</v>
      </c>
      <c r="P123" s="84" t="str">
        <f t="shared" si="40"/>
        <v>-</v>
      </c>
      <c r="Q123" s="61" t="s">
        <v>69</v>
      </c>
    </row>
    <row r="124" spans="1:17" ht="16.5" hidden="1" x14ac:dyDescent="0.15">
      <c r="A124" s="31"/>
      <c r="B124" s="46"/>
      <c r="C124" s="60"/>
      <c r="D124" s="49" t="s">
        <v>46</v>
      </c>
      <c r="E124" s="50"/>
      <c r="F124" s="74"/>
      <c r="G124" s="63" t="s">
        <v>82</v>
      </c>
      <c r="H124" s="61" t="s">
        <v>70</v>
      </c>
      <c r="J124" s="31"/>
      <c r="K124" s="46"/>
      <c r="L124" s="60"/>
      <c r="M124" s="49" t="s">
        <v>46</v>
      </c>
      <c r="N124" s="88"/>
      <c r="O124" s="92">
        <f t="shared" ref="O124:P124" si="41">O49</f>
        <v>0</v>
      </c>
      <c r="P124" s="84" t="str">
        <f t="shared" si="41"/>
        <v>km/yr</v>
      </c>
      <c r="Q124" s="61" t="s">
        <v>70</v>
      </c>
    </row>
    <row r="125" spans="1:17" ht="14.25" hidden="1" x14ac:dyDescent="0.15">
      <c r="A125" s="31"/>
      <c r="B125" s="46"/>
      <c r="C125" s="55" t="s">
        <v>75</v>
      </c>
      <c r="D125" s="56"/>
      <c r="E125" s="72"/>
      <c r="F125" s="64">
        <f>F127/1000*F128*F129*F130</f>
        <v>0</v>
      </c>
      <c r="G125" s="57" t="str">
        <f>G$19</f>
        <v>tCO2/y</v>
      </c>
      <c r="H125" s="58" t="s">
        <v>51</v>
      </c>
      <c r="J125" s="31"/>
      <c r="K125" s="46"/>
      <c r="L125" s="55" t="s">
        <v>75</v>
      </c>
      <c r="M125" s="56"/>
      <c r="N125" s="84">
        <f>N50</f>
        <v>0</v>
      </c>
      <c r="O125" s="64">
        <f>O127/1000*O128*O129*O130</f>
        <v>0</v>
      </c>
      <c r="P125" s="84" t="str">
        <f t="shared" ref="P125" si="42">P50</f>
        <v>tCO2/y</v>
      </c>
      <c r="Q125" s="58" t="s">
        <v>51</v>
      </c>
    </row>
    <row r="126" spans="1:17" ht="14.25" hidden="1" x14ac:dyDescent="0.15">
      <c r="A126" s="31"/>
      <c r="B126" s="46"/>
      <c r="C126" s="59"/>
      <c r="D126" s="37" t="s">
        <v>48</v>
      </c>
      <c r="E126" s="38"/>
      <c r="F126" s="73" t="s">
        <v>80</v>
      </c>
      <c r="G126" s="52"/>
      <c r="H126" s="53" t="s">
        <v>49</v>
      </c>
      <c r="J126" s="31"/>
      <c r="K126" s="46"/>
      <c r="L126" s="59"/>
      <c r="M126" s="37" t="s">
        <v>48</v>
      </c>
      <c r="N126" s="85"/>
      <c r="O126" s="84" t="str">
        <f t="shared" ref="O126:P126" si="43">O51</f>
        <v>Select from list</v>
      </c>
      <c r="P126" s="84">
        <f t="shared" si="43"/>
        <v>0</v>
      </c>
      <c r="Q126" s="53" t="s">
        <v>49</v>
      </c>
    </row>
    <row r="127" spans="1:17" ht="16.5" hidden="1" x14ac:dyDescent="0.15">
      <c r="A127" s="31"/>
      <c r="B127" s="46"/>
      <c r="C127" s="59"/>
      <c r="D127" s="37" t="s">
        <v>47</v>
      </c>
      <c r="E127" s="38"/>
      <c r="F127" s="75">
        <f>INDEX($B$82:$H$92,MATCH(F126,$B$82:$B$92,0),6)</f>
        <v>0</v>
      </c>
      <c r="G127" s="76" t="str">
        <f>INDEX($B$82:$H$92,MATCH(F126,$B$82:$B$92,0),7)</f>
        <v>-</v>
      </c>
      <c r="H127" s="61" t="s">
        <v>67</v>
      </c>
      <c r="J127" s="31"/>
      <c r="K127" s="46"/>
      <c r="L127" s="59"/>
      <c r="M127" s="37" t="s">
        <v>47</v>
      </c>
      <c r="N127" s="85"/>
      <c r="O127" s="86">
        <f>INDEX($K$82:$Q$92,MATCH(O126,$K$82:$K$92,0),6)</f>
        <v>0</v>
      </c>
      <c r="P127" s="84" t="str">
        <f t="shared" ref="P127" si="44">P52</f>
        <v>-</v>
      </c>
      <c r="Q127" s="61" t="s">
        <v>67</v>
      </c>
    </row>
    <row r="128" spans="1:17" ht="16.5" hidden="1" x14ac:dyDescent="0.15">
      <c r="A128" s="31"/>
      <c r="B128" s="46"/>
      <c r="C128" s="59"/>
      <c r="D128" s="39" t="s">
        <v>17</v>
      </c>
      <c r="E128" s="40"/>
      <c r="F128" s="77">
        <f>INDEX($B$82:$H$92,MATCH(F126,$B$82:$B$92,0),2)</f>
        <v>0</v>
      </c>
      <c r="G128" s="76" t="str">
        <f>INDEX($B$82:$H$92,MATCH(F126,$B$82:$B$92,0),3)</f>
        <v>-</v>
      </c>
      <c r="H128" s="61" t="s">
        <v>68</v>
      </c>
      <c r="J128" s="31"/>
      <c r="K128" s="46"/>
      <c r="L128" s="59"/>
      <c r="M128" s="39" t="s">
        <v>17</v>
      </c>
      <c r="N128" s="87"/>
      <c r="O128" s="84">
        <f t="shared" ref="O128:P128" si="45">O53</f>
        <v>0</v>
      </c>
      <c r="P128" s="84" t="str">
        <f t="shared" si="45"/>
        <v>-</v>
      </c>
      <c r="Q128" s="61" t="s">
        <v>68</v>
      </c>
    </row>
    <row r="129" spans="1:17" ht="16.5" hidden="1" x14ac:dyDescent="0.15">
      <c r="A129" s="31"/>
      <c r="B129" s="46"/>
      <c r="C129" s="59"/>
      <c r="D129" s="49" t="s">
        <v>16</v>
      </c>
      <c r="E129" s="50"/>
      <c r="F129" s="75">
        <f>INDEX($B$82:$H$92,MATCH(F126,$B$82:$B$92,0),4)</f>
        <v>0</v>
      </c>
      <c r="G129" s="76" t="str">
        <f>INDEX($B$7:$H$17,MATCH(F126,$B$7:$B$17,0),5)</f>
        <v>-</v>
      </c>
      <c r="H129" s="61" t="s">
        <v>69</v>
      </c>
      <c r="J129" s="31"/>
      <c r="K129" s="46"/>
      <c r="L129" s="59"/>
      <c r="M129" s="49" t="s">
        <v>16</v>
      </c>
      <c r="N129" s="88"/>
      <c r="O129" s="84">
        <f t="shared" ref="O129:P129" si="46">O54</f>
        <v>0</v>
      </c>
      <c r="P129" s="84" t="str">
        <f t="shared" si="46"/>
        <v>-</v>
      </c>
      <c r="Q129" s="61" t="s">
        <v>69</v>
      </c>
    </row>
    <row r="130" spans="1:17" ht="16.5" hidden="1" x14ac:dyDescent="0.15">
      <c r="A130" s="31"/>
      <c r="B130" s="46"/>
      <c r="C130" s="60"/>
      <c r="D130" s="49" t="s">
        <v>46</v>
      </c>
      <c r="E130" s="50"/>
      <c r="F130" s="74"/>
      <c r="G130" s="63" t="s">
        <v>82</v>
      </c>
      <c r="H130" s="61" t="s">
        <v>70</v>
      </c>
      <c r="J130" s="31"/>
      <c r="K130" s="46"/>
      <c r="L130" s="60"/>
      <c r="M130" s="49" t="s">
        <v>46</v>
      </c>
      <c r="N130" s="88"/>
      <c r="O130" s="92">
        <f t="shared" ref="O130:P130" si="47">O55</f>
        <v>0</v>
      </c>
      <c r="P130" s="84" t="str">
        <f t="shared" si="47"/>
        <v>km/yr</v>
      </c>
      <c r="Q130" s="61" t="s">
        <v>70</v>
      </c>
    </row>
    <row r="131" spans="1:17" ht="14.25" hidden="1" x14ac:dyDescent="0.15">
      <c r="A131" s="31"/>
      <c r="B131" s="46"/>
      <c r="C131" s="55" t="s">
        <v>76</v>
      </c>
      <c r="D131" s="56"/>
      <c r="E131" s="72"/>
      <c r="F131" s="64">
        <f>F133/1000*F134*F135*F136</f>
        <v>0</v>
      </c>
      <c r="G131" s="57" t="str">
        <f>G$19</f>
        <v>tCO2/y</v>
      </c>
      <c r="H131" s="58" t="s">
        <v>51</v>
      </c>
      <c r="J131" s="31"/>
      <c r="K131" s="46"/>
      <c r="L131" s="55" t="s">
        <v>76</v>
      </c>
      <c r="M131" s="56"/>
      <c r="N131" s="84">
        <f>N56</f>
        <v>0</v>
      </c>
      <c r="O131" s="64">
        <f>O133/1000*O134*O135*O136</f>
        <v>0</v>
      </c>
      <c r="P131" s="84" t="str">
        <f t="shared" ref="P131" si="48">P56</f>
        <v>tCO2/y</v>
      </c>
      <c r="Q131" s="58" t="s">
        <v>51</v>
      </c>
    </row>
    <row r="132" spans="1:17" ht="14.25" hidden="1" x14ac:dyDescent="0.15">
      <c r="A132" s="31"/>
      <c r="B132" s="46"/>
      <c r="C132" s="59"/>
      <c r="D132" s="37" t="s">
        <v>48</v>
      </c>
      <c r="E132" s="38"/>
      <c r="F132" s="73" t="s">
        <v>80</v>
      </c>
      <c r="G132" s="52"/>
      <c r="H132" s="53" t="s">
        <v>49</v>
      </c>
      <c r="J132" s="31"/>
      <c r="K132" s="46"/>
      <c r="L132" s="59"/>
      <c r="M132" s="37" t="s">
        <v>48</v>
      </c>
      <c r="N132" s="85"/>
      <c r="O132" s="84" t="str">
        <f t="shared" ref="O132:P132" si="49">O57</f>
        <v>Select from list</v>
      </c>
      <c r="P132" s="84">
        <f t="shared" si="49"/>
        <v>0</v>
      </c>
      <c r="Q132" s="53" t="s">
        <v>49</v>
      </c>
    </row>
    <row r="133" spans="1:17" ht="16.5" hidden="1" x14ac:dyDescent="0.15">
      <c r="A133" s="31"/>
      <c r="B133" s="46"/>
      <c r="C133" s="59"/>
      <c r="D133" s="37" t="s">
        <v>47</v>
      </c>
      <c r="E133" s="38"/>
      <c r="F133" s="75">
        <f>INDEX($B$82:$H$92,MATCH(F132,$B$82:$B$92,0),6)</f>
        <v>0</v>
      </c>
      <c r="G133" s="76" t="str">
        <f>INDEX($B$82:$H$92,MATCH(F132,$B$82:$B$92,0),7)</f>
        <v>-</v>
      </c>
      <c r="H133" s="61" t="s">
        <v>67</v>
      </c>
      <c r="J133" s="31"/>
      <c r="K133" s="46"/>
      <c r="L133" s="59"/>
      <c r="M133" s="37" t="s">
        <v>47</v>
      </c>
      <c r="N133" s="85"/>
      <c r="O133" s="86">
        <f>INDEX($K$82:$Q$92,MATCH(O132,$K$82:$K$92,0),6)</f>
        <v>0</v>
      </c>
      <c r="P133" s="84" t="str">
        <f t="shared" ref="P133" si="50">P58</f>
        <v>-</v>
      </c>
      <c r="Q133" s="61" t="s">
        <v>67</v>
      </c>
    </row>
    <row r="134" spans="1:17" ht="16.5" hidden="1" x14ac:dyDescent="0.15">
      <c r="A134" s="31"/>
      <c r="B134" s="46"/>
      <c r="C134" s="59"/>
      <c r="D134" s="39" t="s">
        <v>17</v>
      </c>
      <c r="E134" s="40"/>
      <c r="F134" s="77">
        <f>INDEX($B$82:$H$92,MATCH(F132,$B$82:$B$92,0),2)</f>
        <v>0</v>
      </c>
      <c r="G134" s="76" t="str">
        <f>INDEX($B$82:$H$92,MATCH(F132,$B$82:$B$92,0),3)</f>
        <v>-</v>
      </c>
      <c r="H134" s="61" t="s">
        <v>68</v>
      </c>
      <c r="J134" s="31"/>
      <c r="K134" s="46"/>
      <c r="L134" s="59"/>
      <c r="M134" s="39" t="s">
        <v>17</v>
      </c>
      <c r="N134" s="87"/>
      <c r="O134" s="84">
        <f t="shared" ref="O134:P134" si="51">O59</f>
        <v>0</v>
      </c>
      <c r="P134" s="84" t="str">
        <f t="shared" si="51"/>
        <v>-</v>
      </c>
      <c r="Q134" s="61" t="s">
        <v>68</v>
      </c>
    </row>
    <row r="135" spans="1:17" ht="16.5" hidden="1" x14ac:dyDescent="0.15">
      <c r="A135" s="31"/>
      <c r="B135" s="46"/>
      <c r="C135" s="59"/>
      <c r="D135" s="49" t="s">
        <v>16</v>
      </c>
      <c r="E135" s="50"/>
      <c r="F135" s="75">
        <f>INDEX($B$82:$H$92,MATCH(F132,$B$82:$B$92,0),4)</f>
        <v>0</v>
      </c>
      <c r="G135" s="76" t="str">
        <f>INDEX($B$7:$H$17,MATCH(F132,$B$7:$B$17,0),5)</f>
        <v>-</v>
      </c>
      <c r="H135" s="61" t="s">
        <v>69</v>
      </c>
      <c r="J135" s="31"/>
      <c r="K135" s="46"/>
      <c r="L135" s="59"/>
      <c r="M135" s="49" t="s">
        <v>16</v>
      </c>
      <c r="N135" s="88"/>
      <c r="O135" s="84">
        <f t="shared" ref="O135:P135" si="52">O60</f>
        <v>0</v>
      </c>
      <c r="P135" s="84" t="str">
        <f t="shared" si="52"/>
        <v>-</v>
      </c>
      <c r="Q135" s="61" t="s">
        <v>69</v>
      </c>
    </row>
    <row r="136" spans="1:17" ht="16.5" hidden="1" x14ac:dyDescent="0.15">
      <c r="A136" s="31"/>
      <c r="B136" s="46"/>
      <c r="C136" s="60"/>
      <c r="D136" s="49" t="s">
        <v>46</v>
      </c>
      <c r="E136" s="50"/>
      <c r="F136" s="74"/>
      <c r="G136" s="63" t="s">
        <v>82</v>
      </c>
      <c r="H136" s="61" t="s">
        <v>70</v>
      </c>
      <c r="J136" s="31"/>
      <c r="K136" s="46"/>
      <c r="L136" s="60"/>
      <c r="M136" s="49" t="s">
        <v>46</v>
      </c>
      <c r="N136" s="88"/>
      <c r="O136" s="92">
        <f t="shared" ref="O136:P136" si="53">O61</f>
        <v>0</v>
      </c>
      <c r="P136" s="84" t="str">
        <f t="shared" si="53"/>
        <v>km/yr</v>
      </c>
      <c r="Q136" s="61" t="s">
        <v>70</v>
      </c>
    </row>
    <row r="137" spans="1:17" ht="14.25" hidden="1" x14ac:dyDescent="0.15">
      <c r="A137" s="31"/>
      <c r="B137" s="46"/>
      <c r="C137" s="55" t="s">
        <v>77</v>
      </c>
      <c r="D137" s="56"/>
      <c r="E137" s="72"/>
      <c r="F137" s="64">
        <f>F139/1000*F140*F141*F142</f>
        <v>0</v>
      </c>
      <c r="G137" s="57" t="str">
        <f>G$19</f>
        <v>tCO2/y</v>
      </c>
      <c r="H137" s="58" t="s">
        <v>51</v>
      </c>
      <c r="J137" s="31"/>
      <c r="K137" s="46"/>
      <c r="L137" s="55" t="s">
        <v>77</v>
      </c>
      <c r="M137" s="56"/>
      <c r="N137" s="84">
        <f>N62</f>
        <v>0</v>
      </c>
      <c r="O137" s="64">
        <f>O139/1000*O140*O141*O142</f>
        <v>0</v>
      </c>
      <c r="P137" s="84" t="str">
        <f t="shared" ref="P137" si="54">P62</f>
        <v>tCO2/y</v>
      </c>
      <c r="Q137" s="58" t="s">
        <v>51</v>
      </c>
    </row>
    <row r="138" spans="1:17" ht="14.25" hidden="1" x14ac:dyDescent="0.15">
      <c r="A138" s="31"/>
      <c r="B138" s="46"/>
      <c r="C138" s="59"/>
      <c r="D138" s="37" t="s">
        <v>48</v>
      </c>
      <c r="E138" s="38"/>
      <c r="F138" s="73" t="s">
        <v>80</v>
      </c>
      <c r="G138" s="52"/>
      <c r="H138" s="53" t="s">
        <v>49</v>
      </c>
      <c r="J138" s="31"/>
      <c r="K138" s="46"/>
      <c r="L138" s="59"/>
      <c r="M138" s="37" t="s">
        <v>48</v>
      </c>
      <c r="N138" s="85"/>
      <c r="O138" s="84" t="str">
        <f t="shared" ref="O138:P138" si="55">O63</f>
        <v>Select from list</v>
      </c>
      <c r="P138" s="84">
        <f t="shared" si="55"/>
        <v>0</v>
      </c>
      <c r="Q138" s="53" t="s">
        <v>49</v>
      </c>
    </row>
    <row r="139" spans="1:17" ht="16.5" hidden="1" x14ac:dyDescent="0.15">
      <c r="A139" s="31"/>
      <c r="B139" s="46"/>
      <c r="C139" s="59"/>
      <c r="D139" s="37" t="s">
        <v>47</v>
      </c>
      <c r="E139" s="38"/>
      <c r="F139" s="75">
        <f>INDEX($B$82:$H$92,MATCH(F138,$B$82:$B$92,0),6)</f>
        <v>0</v>
      </c>
      <c r="G139" s="76" t="str">
        <f>INDEX($B$82:$H$92,MATCH(F138,$B$82:$B$92,0),7)</f>
        <v>-</v>
      </c>
      <c r="H139" s="61" t="s">
        <v>67</v>
      </c>
      <c r="J139" s="31"/>
      <c r="K139" s="46"/>
      <c r="L139" s="59"/>
      <c r="M139" s="37" t="s">
        <v>47</v>
      </c>
      <c r="N139" s="85"/>
      <c r="O139" s="86">
        <f>INDEX($K$82:$Q$92,MATCH(O138,$K$82:$K$92,0),6)</f>
        <v>0</v>
      </c>
      <c r="P139" s="84" t="str">
        <f t="shared" ref="P139" si="56">P64</f>
        <v>-</v>
      </c>
      <c r="Q139" s="61" t="s">
        <v>67</v>
      </c>
    </row>
    <row r="140" spans="1:17" ht="16.5" hidden="1" x14ac:dyDescent="0.15">
      <c r="A140" s="31"/>
      <c r="B140" s="46"/>
      <c r="C140" s="59"/>
      <c r="D140" s="39" t="s">
        <v>17</v>
      </c>
      <c r="E140" s="40"/>
      <c r="F140" s="77">
        <f>INDEX($B$82:$H$92,MATCH(F138,$B$82:$B$92,0),2)</f>
        <v>0</v>
      </c>
      <c r="G140" s="76" t="str">
        <f>INDEX($B$82:$H$92,MATCH(F138,$B$82:$B$92,0),3)</f>
        <v>-</v>
      </c>
      <c r="H140" s="61" t="s">
        <v>68</v>
      </c>
      <c r="J140" s="31"/>
      <c r="K140" s="46"/>
      <c r="L140" s="59"/>
      <c r="M140" s="39" t="s">
        <v>17</v>
      </c>
      <c r="N140" s="87"/>
      <c r="O140" s="84">
        <f t="shared" ref="O140:P140" si="57">O65</f>
        <v>0</v>
      </c>
      <c r="P140" s="84" t="str">
        <f t="shared" si="57"/>
        <v>-</v>
      </c>
      <c r="Q140" s="61" t="s">
        <v>68</v>
      </c>
    </row>
    <row r="141" spans="1:17" ht="16.5" hidden="1" x14ac:dyDescent="0.15">
      <c r="A141" s="31"/>
      <c r="B141" s="46"/>
      <c r="C141" s="59"/>
      <c r="D141" s="49" t="s">
        <v>16</v>
      </c>
      <c r="E141" s="50"/>
      <c r="F141" s="75">
        <f>INDEX($B$82:$H$92,MATCH(F138,$B$82:$B$92,0),4)</f>
        <v>0</v>
      </c>
      <c r="G141" s="76" t="str">
        <f>INDEX($B$7:$H$17,MATCH(F138,$B$7:$B$17,0),5)</f>
        <v>-</v>
      </c>
      <c r="H141" s="61" t="s">
        <v>69</v>
      </c>
      <c r="J141" s="31"/>
      <c r="K141" s="46"/>
      <c r="L141" s="59"/>
      <c r="M141" s="49" t="s">
        <v>16</v>
      </c>
      <c r="N141" s="88"/>
      <c r="O141" s="84">
        <f t="shared" ref="O141:P141" si="58">O66</f>
        <v>0</v>
      </c>
      <c r="P141" s="84" t="str">
        <f t="shared" si="58"/>
        <v>-</v>
      </c>
      <c r="Q141" s="61" t="s">
        <v>69</v>
      </c>
    </row>
    <row r="142" spans="1:17" ht="16.5" hidden="1" x14ac:dyDescent="0.15">
      <c r="A142" s="31"/>
      <c r="B142" s="46"/>
      <c r="C142" s="60"/>
      <c r="D142" s="49" t="s">
        <v>46</v>
      </c>
      <c r="E142" s="50"/>
      <c r="F142" s="74"/>
      <c r="G142" s="63" t="s">
        <v>82</v>
      </c>
      <c r="H142" s="61" t="s">
        <v>70</v>
      </c>
      <c r="J142" s="31"/>
      <c r="K142" s="46"/>
      <c r="L142" s="60"/>
      <c r="M142" s="49" t="s">
        <v>46</v>
      </c>
      <c r="N142" s="88"/>
      <c r="O142" s="92">
        <f t="shared" ref="O142:P142" si="59">O67</f>
        <v>0</v>
      </c>
      <c r="P142" s="84" t="str">
        <f t="shared" si="59"/>
        <v>km/yr</v>
      </c>
      <c r="Q142" s="61" t="s">
        <v>70</v>
      </c>
    </row>
    <row r="143" spans="1:17" ht="14.25" hidden="1" x14ac:dyDescent="0.15">
      <c r="A143" s="31"/>
      <c r="B143" s="46"/>
      <c r="C143" s="55" t="s">
        <v>78</v>
      </c>
      <c r="D143" s="56"/>
      <c r="E143" s="72"/>
      <c r="F143" s="64">
        <f>F145/1000*F146*F147*F148</f>
        <v>0</v>
      </c>
      <c r="G143" s="57" t="str">
        <f>G$19</f>
        <v>tCO2/y</v>
      </c>
      <c r="H143" s="58" t="s">
        <v>51</v>
      </c>
      <c r="J143" s="31"/>
      <c r="K143" s="46"/>
      <c r="L143" s="55" t="s">
        <v>78</v>
      </c>
      <c r="M143" s="56"/>
      <c r="N143" s="84">
        <f>N68</f>
        <v>0</v>
      </c>
      <c r="O143" s="64">
        <f>O145/1000*O146*O147*O148</f>
        <v>0</v>
      </c>
      <c r="P143" s="84" t="str">
        <f t="shared" ref="P143" si="60">P68</f>
        <v>tCO2/y</v>
      </c>
      <c r="Q143" s="58" t="s">
        <v>51</v>
      </c>
    </row>
    <row r="144" spans="1:17" ht="14.25" hidden="1" x14ac:dyDescent="0.15">
      <c r="A144" s="31"/>
      <c r="B144" s="46"/>
      <c r="C144" s="59"/>
      <c r="D144" s="37" t="s">
        <v>48</v>
      </c>
      <c r="E144" s="38"/>
      <c r="F144" s="73" t="s">
        <v>80</v>
      </c>
      <c r="G144" s="52"/>
      <c r="H144" s="53" t="s">
        <v>49</v>
      </c>
      <c r="J144" s="31"/>
      <c r="K144" s="46"/>
      <c r="L144" s="59"/>
      <c r="M144" s="37" t="s">
        <v>48</v>
      </c>
      <c r="N144" s="85"/>
      <c r="O144" s="84" t="str">
        <f t="shared" ref="O144:P144" si="61">O69</f>
        <v>Select from list</v>
      </c>
      <c r="P144" s="84">
        <f t="shared" si="61"/>
        <v>0</v>
      </c>
      <c r="Q144" s="53" t="s">
        <v>49</v>
      </c>
    </row>
    <row r="145" spans="1:17" ht="16.5" hidden="1" x14ac:dyDescent="0.15">
      <c r="A145" s="31"/>
      <c r="B145" s="46"/>
      <c r="C145" s="59"/>
      <c r="D145" s="37" t="s">
        <v>47</v>
      </c>
      <c r="E145" s="38"/>
      <c r="F145" s="75">
        <f>INDEX($B$82:$H$92,MATCH(F144,$B$82:$B$92,0),6)</f>
        <v>0</v>
      </c>
      <c r="G145" s="76" t="str">
        <f>INDEX($B$82:$H$92,MATCH(F144,$B$82:$B$92,0),7)</f>
        <v>-</v>
      </c>
      <c r="H145" s="61" t="s">
        <v>67</v>
      </c>
      <c r="J145" s="31"/>
      <c r="K145" s="46"/>
      <c r="L145" s="59"/>
      <c r="M145" s="37" t="s">
        <v>47</v>
      </c>
      <c r="N145" s="85"/>
      <c r="O145" s="86">
        <f>INDEX($K$82:$Q$92,MATCH(O144,$K$82:$K$92,0),6)</f>
        <v>0</v>
      </c>
      <c r="P145" s="84" t="str">
        <f t="shared" ref="P145" si="62">P70</f>
        <v>-</v>
      </c>
      <c r="Q145" s="61" t="s">
        <v>67</v>
      </c>
    </row>
    <row r="146" spans="1:17" ht="16.5" hidden="1" x14ac:dyDescent="0.15">
      <c r="A146" s="31"/>
      <c r="B146" s="46"/>
      <c r="C146" s="59"/>
      <c r="D146" s="39" t="s">
        <v>17</v>
      </c>
      <c r="E146" s="40"/>
      <c r="F146" s="77">
        <f>INDEX($B$82:$H$92,MATCH(F144,$B$82:$B$92,0),2)</f>
        <v>0</v>
      </c>
      <c r="G146" s="76" t="str">
        <f>INDEX($B$82:$H$92,MATCH(F144,$B$82:$B$92,0),3)</f>
        <v>-</v>
      </c>
      <c r="H146" s="61" t="s">
        <v>68</v>
      </c>
      <c r="J146" s="31"/>
      <c r="K146" s="46"/>
      <c r="L146" s="59"/>
      <c r="M146" s="39" t="s">
        <v>17</v>
      </c>
      <c r="N146" s="87"/>
      <c r="O146" s="84">
        <f t="shared" ref="O146:P146" si="63">O71</f>
        <v>0</v>
      </c>
      <c r="P146" s="84" t="str">
        <f t="shared" si="63"/>
        <v>-</v>
      </c>
      <c r="Q146" s="61" t="s">
        <v>68</v>
      </c>
    </row>
    <row r="147" spans="1:17" ht="16.5" hidden="1" x14ac:dyDescent="0.15">
      <c r="A147" s="31"/>
      <c r="B147" s="46"/>
      <c r="C147" s="59"/>
      <c r="D147" s="49" t="s">
        <v>16</v>
      </c>
      <c r="E147" s="50"/>
      <c r="F147" s="75">
        <f>INDEX($B$82:$H$92,MATCH(F144,$B$82:$B$92,0),4)</f>
        <v>0</v>
      </c>
      <c r="G147" s="76" t="str">
        <f>INDEX($B$7:$H$17,MATCH(F144,$B$7:$B$17,0),5)</f>
        <v>-</v>
      </c>
      <c r="H147" s="61" t="s">
        <v>69</v>
      </c>
      <c r="J147" s="31"/>
      <c r="K147" s="46"/>
      <c r="L147" s="59"/>
      <c r="M147" s="49" t="s">
        <v>16</v>
      </c>
      <c r="N147" s="88"/>
      <c r="O147" s="84">
        <f t="shared" ref="O147:P147" si="64">O72</f>
        <v>0</v>
      </c>
      <c r="P147" s="84" t="str">
        <f t="shared" si="64"/>
        <v>-</v>
      </c>
      <c r="Q147" s="61" t="s">
        <v>69</v>
      </c>
    </row>
    <row r="148" spans="1:17" ht="16.5" hidden="1" x14ac:dyDescent="0.15">
      <c r="A148" s="31"/>
      <c r="B148" s="46"/>
      <c r="C148" s="60"/>
      <c r="D148" s="49" t="s">
        <v>46</v>
      </c>
      <c r="E148" s="50"/>
      <c r="F148" s="74"/>
      <c r="G148" s="63" t="s">
        <v>82</v>
      </c>
      <c r="H148" s="61" t="s">
        <v>70</v>
      </c>
      <c r="J148" s="31"/>
      <c r="K148" s="46"/>
      <c r="L148" s="60"/>
      <c r="M148" s="49" t="s">
        <v>46</v>
      </c>
      <c r="N148" s="88"/>
      <c r="O148" s="92">
        <f t="shared" ref="O148:P148" si="65">O73</f>
        <v>0</v>
      </c>
      <c r="P148" s="84" t="str">
        <f t="shared" si="65"/>
        <v>km/yr</v>
      </c>
      <c r="Q148" s="61" t="s">
        <v>70</v>
      </c>
    </row>
    <row r="149" spans="1:17" ht="14.25" hidden="1" x14ac:dyDescent="0.15">
      <c r="A149" s="31"/>
      <c r="B149" s="46"/>
      <c r="C149" s="55" t="s">
        <v>79</v>
      </c>
      <c r="D149" s="56"/>
      <c r="E149" s="72"/>
      <c r="F149" s="64">
        <f>F151/1000*F152*F153*F154</f>
        <v>0</v>
      </c>
      <c r="G149" s="57" t="str">
        <f>G$19</f>
        <v>tCO2/y</v>
      </c>
      <c r="H149" s="58" t="s">
        <v>51</v>
      </c>
      <c r="J149" s="31"/>
      <c r="K149" s="46"/>
      <c r="L149" s="55" t="s">
        <v>79</v>
      </c>
      <c r="M149" s="56"/>
      <c r="N149" s="84">
        <f>N74</f>
        <v>0</v>
      </c>
      <c r="O149" s="64">
        <f>O151/1000*O152*O153*O154</f>
        <v>0</v>
      </c>
      <c r="P149" s="84" t="str">
        <f t="shared" ref="P149" si="66">P74</f>
        <v>tCO2/y</v>
      </c>
      <c r="Q149" s="58" t="s">
        <v>51</v>
      </c>
    </row>
    <row r="150" spans="1:17" ht="14.25" hidden="1" x14ac:dyDescent="0.15">
      <c r="A150" s="31"/>
      <c r="B150" s="46"/>
      <c r="C150" s="59"/>
      <c r="D150" s="37" t="s">
        <v>48</v>
      </c>
      <c r="E150" s="38"/>
      <c r="F150" s="73" t="s">
        <v>80</v>
      </c>
      <c r="G150" s="52"/>
      <c r="H150" s="53" t="s">
        <v>49</v>
      </c>
      <c r="J150" s="31"/>
      <c r="K150" s="46"/>
      <c r="L150" s="59"/>
      <c r="M150" s="37" t="s">
        <v>48</v>
      </c>
      <c r="N150" s="85"/>
      <c r="O150" s="84" t="str">
        <f t="shared" ref="O150:P150" si="67">O75</f>
        <v>Select from list</v>
      </c>
      <c r="P150" s="84">
        <f t="shared" si="67"/>
        <v>0</v>
      </c>
      <c r="Q150" s="53" t="s">
        <v>49</v>
      </c>
    </row>
    <row r="151" spans="1:17" ht="16.5" hidden="1" x14ac:dyDescent="0.15">
      <c r="A151" s="31"/>
      <c r="B151" s="46"/>
      <c r="C151" s="59"/>
      <c r="D151" s="37" t="s">
        <v>47</v>
      </c>
      <c r="E151" s="38"/>
      <c r="F151" s="75">
        <f>INDEX($B$82:$H$92,MATCH(F150,$B$82:$B$92,0),6)</f>
        <v>0</v>
      </c>
      <c r="G151" s="76" t="str">
        <f>INDEX($B$82:$H$92,MATCH(F150,$B$82:$B$92,0),7)</f>
        <v>-</v>
      </c>
      <c r="H151" s="61" t="s">
        <v>67</v>
      </c>
      <c r="J151" s="31"/>
      <c r="K151" s="46"/>
      <c r="L151" s="59"/>
      <c r="M151" s="37" t="s">
        <v>47</v>
      </c>
      <c r="N151" s="85"/>
      <c r="O151" s="86">
        <f>INDEX($K$82:$Q$92,MATCH(O150,$K$82:$K$92,0),6)</f>
        <v>0</v>
      </c>
      <c r="P151" s="84" t="str">
        <f t="shared" ref="P151" si="68">P76</f>
        <v>-</v>
      </c>
      <c r="Q151" s="61" t="s">
        <v>67</v>
      </c>
    </row>
    <row r="152" spans="1:17" ht="16.5" hidden="1" x14ac:dyDescent="0.15">
      <c r="A152" s="31"/>
      <c r="B152" s="46"/>
      <c r="C152" s="59"/>
      <c r="D152" s="39" t="s">
        <v>17</v>
      </c>
      <c r="E152" s="40"/>
      <c r="F152" s="77">
        <f>INDEX($B$82:$H$92,MATCH(F150,$B$82:$B$92,0),2)</f>
        <v>0</v>
      </c>
      <c r="G152" s="76" t="str">
        <f>INDEX($B$82:$H$92,MATCH(F150,$B$82:$B$92,0),3)</f>
        <v>-</v>
      </c>
      <c r="H152" s="61" t="s">
        <v>68</v>
      </c>
      <c r="J152" s="31"/>
      <c r="K152" s="46"/>
      <c r="L152" s="59"/>
      <c r="M152" s="39" t="s">
        <v>17</v>
      </c>
      <c r="N152" s="87"/>
      <c r="O152" s="84">
        <f t="shared" ref="O152:P152" si="69">O77</f>
        <v>0</v>
      </c>
      <c r="P152" s="84" t="str">
        <f t="shared" si="69"/>
        <v>-</v>
      </c>
      <c r="Q152" s="61" t="s">
        <v>68</v>
      </c>
    </row>
    <row r="153" spans="1:17" ht="16.5" hidden="1" x14ac:dyDescent="0.15">
      <c r="A153" s="31"/>
      <c r="B153" s="46"/>
      <c r="C153" s="59"/>
      <c r="D153" s="49" t="s">
        <v>16</v>
      </c>
      <c r="E153" s="50"/>
      <c r="F153" s="75">
        <f>INDEX($B$82:$H$92,MATCH(F150,$B$82:$B$92,0),4)</f>
        <v>0</v>
      </c>
      <c r="G153" s="76" t="str">
        <f>INDEX($B$7:$H$17,MATCH(F150,$B$7:$B$17,0),5)</f>
        <v>-</v>
      </c>
      <c r="H153" s="61" t="s">
        <v>69</v>
      </c>
      <c r="J153" s="31"/>
      <c r="K153" s="46"/>
      <c r="L153" s="59"/>
      <c r="M153" s="49" t="s">
        <v>16</v>
      </c>
      <c r="N153" s="88"/>
      <c r="O153" s="84">
        <f t="shared" ref="O153:P153" si="70">O78</f>
        <v>0</v>
      </c>
      <c r="P153" s="84" t="str">
        <f t="shared" si="70"/>
        <v>-</v>
      </c>
      <c r="Q153" s="61" t="s">
        <v>69</v>
      </c>
    </row>
    <row r="154" spans="1:17" ht="16.5" hidden="1" x14ac:dyDescent="0.15">
      <c r="A154" s="31"/>
      <c r="B154" s="46"/>
      <c r="C154" s="60"/>
      <c r="D154" s="49" t="s">
        <v>46</v>
      </c>
      <c r="E154" s="50"/>
      <c r="F154" s="74"/>
      <c r="G154" s="63" t="s">
        <v>82</v>
      </c>
      <c r="H154" s="61" t="s">
        <v>70</v>
      </c>
      <c r="J154" s="31"/>
      <c r="K154" s="46"/>
      <c r="L154" s="60"/>
      <c r="M154" s="49" t="s">
        <v>46</v>
      </c>
      <c r="N154" s="88"/>
      <c r="O154" s="93">
        <f t="shared" ref="O154:P154" si="71">O79</f>
        <v>0</v>
      </c>
      <c r="P154" s="78" t="str">
        <f t="shared" si="71"/>
        <v>km/yr</v>
      </c>
      <c r="Q154" s="61" t="s">
        <v>70</v>
      </c>
    </row>
    <row r="157" spans="1:17" ht="27.75" customHeight="1" x14ac:dyDescent="0.15">
      <c r="M157" s="135" t="s">
        <v>91</v>
      </c>
      <c r="N157" s="135"/>
      <c r="O157" s="136" t="s">
        <v>92</v>
      </c>
      <c r="P157" s="136"/>
      <c r="Q157" s="136"/>
    </row>
    <row r="158" spans="1:17" ht="16.5" x14ac:dyDescent="0.15">
      <c r="M158" s="82">
        <v>1</v>
      </c>
      <c r="N158" s="63" t="str">
        <f>N20</f>
        <v>vios</v>
      </c>
      <c r="O158" s="134">
        <v>5.0999999999999997E-2</v>
      </c>
      <c r="P158" s="134"/>
      <c r="Q158" s="134"/>
    </row>
    <row r="159" spans="1:17" ht="16.5" x14ac:dyDescent="0.15">
      <c r="M159" s="82">
        <v>2</v>
      </c>
      <c r="N159" s="63" t="str">
        <f>N26</f>
        <v>innova</v>
      </c>
      <c r="O159" s="134">
        <v>0.1</v>
      </c>
      <c r="P159" s="134"/>
      <c r="Q159" s="134"/>
    </row>
    <row r="160" spans="1:17" ht="16.5" x14ac:dyDescent="0.15">
      <c r="M160" s="82">
        <v>3</v>
      </c>
      <c r="N160" s="63">
        <f>N32</f>
        <v>0</v>
      </c>
      <c r="O160" s="134">
        <v>0.1</v>
      </c>
      <c r="P160" s="134"/>
      <c r="Q160" s="134"/>
    </row>
    <row r="161" spans="13:17" ht="16.5" x14ac:dyDescent="0.15">
      <c r="M161" s="82">
        <v>4</v>
      </c>
      <c r="N161" s="63">
        <f>N38</f>
        <v>0</v>
      </c>
      <c r="O161" s="134">
        <v>0.1</v>
      </c>
      <c r="P161" s="134"/>
      <c r="Q161" s="134"/>
    </row>
    <row r="162" spans="13:17" ht="16.5" x14ac:dyDescent="0.15">
      <c r="M162" s="82">
        <v>5</v>
      </c>
      <c r="N162" s="63">
        <f>N44</f>
        <v>0</v>
      </c>
      <c r="O162" s="134">
        <v>0.1</v>
      </c>
      <c r="P162" s="134"/>
      <c r="Q162" s="134"/>
    </row>
    <row r="163" spans="13:17" ht="16.5" x14ac:dyDescent="0.15">
      <c r="M163" s="82">
        <v>6</v>
      </c>
      <c r="N163" s="63">
        <f>N50</f>
        <v>0</v>
      </c>
      <c r="O163" s="134">
        <v>0.1</v>
      </c>
      <c r="P163" s="134"/>
      <c r="Q163" s="134"/>
    </row>
    <row r="164" spans="13:17" ht="16.5" x14ac:dyDescent="0.15">
      <c r="M164" s="82">
        <v>7</v>
      </c>
      <c r="N164" s="63">
        <f>N56</f>
        <v>0</v>
      </c>
      <c r="O164" s="134">
        <v>0.1</v>
      </c>
      <c r="P164" s="134"/>
      <c r="Q164" s="134"/>
    </row>
    <row r="165" spans="13:17" ht="16.5" x14ac:dyDescent="0.15">
      <c r="M165" s="82">
        <v>8</v>
      </c>
      <c r="N165" s="63">
        <f>N62</f>
        <v>0</v>
      </c>
      <c r="O165" s="134">
        <v>0.1</v>
      </c>
      <c r="P165" s="134"/>
      <c r="Q165" s="134"/>
    </row>
    <row r="166" spans="13:17" ht="16.5" x14ac:dyDescent="0.15">
      <c r="M166" s="82">
        <v>9</v>
      </c>
      <c r="N166" s="63">
        <f>N68</f>
        <v>0</v>
      </c>
      <c r="O166" s="134">
        <v>0.1</v>
      </c>
      <c r="P166" s="134"/>
      <c r="Q166" s="134"/>
    </row>
    <row r="167" spans="13:17" ht="16.5" x14ac:dyDescent="0.15">
      <c r="M167" s="82">
        <v>10</v>
      </c>
      <c r="N167" s="63">
        <f>N74</f>
        <v>0</v>
      </c>
      <c r="O167" s="134">
        <v>0.1</v>
      </c>
      <c r="P167" s="134"/>
      <c r="Q167" s="134"/>
    </row>
  </sheetData>
  <mergeCells count="12">
    <mergeCell ref="O161:Q161"/>
    <mergeCell ref="O162:Q162"/>
    <mergeCell ref="M157:N157"/>
    <mergeCell ref="O157:Q157"/>
    <mergeCell ref="O158:Q158"/>
    <mergeCell ref="O159:Q159"/>
    <mergeCell ref="O160:Q160"/>
    <mergeCell ref="O164:Q164"/>
    <mergeCell ref="O163:Q163"/>
    <mergeCell ref="O165:Q165"/>
    <mergeCell ref="O167:Q167"/>
    <mergeCell ref="O166:Q166"/>
  </mergeCells>
  <phoneticPr fontId="2"/>
  <dataValidations count="2">
    <dataValidation type="list" showInputMessage="1" showErrorMessage="1" sqref="F21 F69 F63 F57 F51 F45 F33 F39 F27 F75 O21 O69 O63 O57 O51 O45 O33 O39 O27 O75">
      <formula1>$B$7:$B$17</formula1>
    </dataValidation>
    <dataValidation type="list" showInputMessage="1" showErrorMessage="1" sqref="F96 F144 F102 F108 F114 F120 F126 F132 F138 F150">
      <formula1>$B$82:$B$92</formula1>
    </dataValidation>
  </dataValidations>
  <pageMargins left="0.23622047244094491" right="0.23622047244094491" top="0.74803149606299213" bottom="0.74803149606299213" header="0.31496062992125984" footer="0.31496062992125984"/>
  <pageSetup paperSize="9" scale="4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7"/>
  <sheetViews>
    <sheetView topLeftCell="A13" workbookViewId="0">
      <selection activeCell="A3" sqref="A3"/>
    </sheetView>
  </sheetViews>
  <sheetFormatPr defaultRowHeight="13.5" x14ac:dyDescent="0.15"/>
  <cols>
    <col min="5" max="5" width="22.625" customWidth="1"/>
    <col min="6" max="6" width="13.25" customWidth="1"/>
    <col min="7" max="7" width="11.375" customWidth="1"/>
    <col min="8" max="8" width="14.875" customWidth="1"/>
    <col min="9" max="9" width="10.375" bestFit="1" customWidth="1"/>
    <col min="14" max="14" width="22.625" customWidth="1"/>
    <col min="15" max="15" width="13.25" customWidth="1"/>
    <col min="16" max="16" width="11.375" customWidth="1"/>
    <col min="17" max="17" width="14.875" customWidth="1"/>
  </cols>
  <sheetData>
    <row r="1" spans="1:18" ht="15" x14ac:dyDescent="0.15">
      <c r="A1" s="44" t="s">
        <v>112</v>
      </c>
      <c r="B1" s="43"/>
      <c r="C1" s="43"/>
      <c r="D1" s="43"/>
      <c r="E1" s="43"/>
      <c r="F1" s="43"/>
      <c r="G1" s="43"/>
      <c r="H1" s="43"/>
      <c r="I1" s="81"/>
      <c r="J1" s="44" t="s">
        <v>112</v>
      </c>
      <c r="K1" s="43"/>
      <c r="L1" s="43"/>
      <c r="M1" s="43"/>
      <c r="N1" s="43"/>
      <c r="O1" s="43"/>
      <c r="P1" s="43"/>
      <c r="Q1" s="43"/>
    </row>
    <row r="2" spans="1:18" ht="15" thickBot="1" x14ac:dyDescent="0.2">
      <c r="A2" s="1" t="s">
        <v>208</v>
      </c>
      <c r="B2" s="1"/>
      <c r="C2" s="1"/>
      <c r="D2" s="1"/>
      <c r="E2" s="1"/>
      <c r="F2" s="1"/>
      <c r="G2" s="1"/>
      <c r="H2" s="1"/>
      <c r="I2" s="9"/>
      <c r="J2" s="1" t="s">
        <v>90</v>
      </c>
      <c r="K2" s="1"/>
      <c r="L2" s="1"/>
      <c r="M2" s="1"/>
      <c r="N2" s="1"/>
      <c r="O2" s="1"/>
      <c r="P2" s="1"/>
      <c r="Q2" s="1"/>
    </row>
    <row r="3" spans="1:18" ht="15.75" thickBot="1" x14ac:dyDescent="0.2">
      <c r="A3" s="21" t="s">
        <v>15</v>
      </c>
      <c r="B3" s="22"/>
      <c r="C3" s="22"/>
      <c r="D3" s="23"/>
      <c r="E3" s="24"/>
      <c r="F3" s="25" t="s">
        <v>13</v>
      </c>
      <c r="G3" s="25" t="s">
        <v>14</v>
      </c>
      <c r="H3" s="26" t="s">
        <v>21</v>
      </c>
      <c r="J3" s="21" t="s">
        <v>15</v>
      </c>
      <c r="K3" s="22"/>
      <c r="L3" s="22"/>
      <c r="M3" s="23"/>
      <c r="N3" s="24"/>
      <c r="O3" s="25" t="s">
        <v>13</v>
      </c>
      <c r="P3" s="25" t="s">
        <v>14</v>
      </c>
      <c r="Q3" s="26" t="s">
        <v>21</v>
      </c>
    </row>
    <row r="4" spans="1:18" ht="19.5" thickBot="1" x14ac:dyDescent="0.2">
      <c r="A4" s="27"/>
      <c r="B4" s="10" t="s">
        <v>22</v>
      </c>
      <c r="C4" s="11"/>
      <c r="D4" s="12"/>
      <c r="E4" s="13"/>
      <c r="F4" s="80">
        <f>F104-F19</f>
        <v>0</v>
      </c>
      <c r="G4" s="14" t="s">
        <v>3</v>
      </c>
      <c r="H4" s="28" t="s">
        <v>4</v>
      </c>
      <c r="J4" s="27"/>
      <c r="K4" s="10" t="s">
        <v>22</v>
      </c>
      <c r="L4" s="11"/>
      <c r="M4" s="12"/>
      <c r="N4" s="13"/>
      <c r="O4" s="80">
        <f>O104-O19</f>
        <v>8978.774632046785</v>
      </c>
      <c r="P4" s="14" t="s">
        <v>3</v>
      </c>
      <c r="Q4" s="28" t="s">
        <v>4</v>
      </c>
    </row>
    <row r="5" spans="1:18" ht="15" x14ac:dyDescent="0.15">
      <c r="A5" s="29" t="s">
        <v>93</v>
      </c>
      <c r="B5" s="15"/>
      <c r="C5" s="15"/>
      <c r="D5" s="16"/>
      <c r="E5" s="17"/>
      <c r="F5" s="18"/>
      <c r="G5" s="19"/>
      <c r="H5" s="30"/>
      <c r="J5" s="29" t="s">
        <v>93</v>
      </c>
      <c r="K5" s="15"/>
      <c r="L5" s="15"/>
      <c r="M5" s="16"/>
      <c r="N5" s="17"/>
      <c r="O5" s="18"/>
      <c r="P5" s="19"/>
      <c r="Q5" s="30"/>
    </row>
    <row r="6" spans="1:18" ht="18.75" x14ac:dyDescent="0.15">
      <c r="A6" s="27"/>
      <c r="B6" s="47" t="s">
        <v>56</v>
      </c>
      <c r="C6" s="48" t="s">
        <v>5</v>
      </c>
      <c r="D6" s="48" t="s">
        <v>55</v>
      </c>
      <c r="E6" s="48" t="s">
        <v>11</v>
      </c>
      <c r="F6" s="48" t="s">
        <v>55</v>
      </c>
      <c r="G6" s="48" t="s">
        <v>62</v>
      </c>
      <c r="H6" s="48" t="s">
        <v>55</v>
      </c>
      <c r="I6" s="4"/>
      <c r="J6" s="27"/>
      <c r="K6" s="47" t="s">
        <v>56</v>
      </c>
      <c r="L6" s="48" t="s">
        <v>5</v>
      </c>
      <c r="M6" s="48" t="s">
        <v>55</v>
      </c>
      <c r="N6" s="48" t="s">
        <v>11</v>
      </c>
      <c r="O6" s="48" t="s">
        <v>55</v>
      </c>
      <c r="P6" s="48" t="s">
        <v>62</v>
      </c>
      <c r="Q6" s="48" t="s">
        <v>55</v>
      </c>
    </row>
    <row r="7" spans="1:18" ht="14.25" x14ac:dyDescent="0.15">
      <c r="A7" s="31"/>
      <c r="B7" s="47" t="s">
        <v>81</v>
      </c>
      <c r="C7" s="48"/>
      <c r="D7" s="62" t="s">
        <v>54</v>
      </c>
      <c r="E7" s="48"/>
      <c r="F7" s="62" t="s">
        <v>54</v>
      </c>
      <c r="G7" s="48"/>
      <c r="H7" s="62" t="s">
        <v>54</v>
      </c>
      <c r="I7" s="2"/>
      <c r="J7" s="31"/>
      <c r="K7" s="47" t="s">
        <v>81</v>
      </c>
      <c r="L7" s="48"/>
      <c r="M7" s="62" t="s">
        <v>54</v>
      </c>
      <c r="N7" s="48"/>
      <c r="O7" s="62" t="s">
        <v>54</v>
      </c>
      <c r="P7" s="48"/>
      <c r="Q7" s="62" t="s">
        <v>54</v>
      </c>
    </row>
    <row r="8" spans="1:18" ht="18.75" x14ac:dyDescent="0.15">
      <c r="A8" s="31"/>
      <c r="B8" s="65" t="s">
        <v>45</v>
      </c>
      <c r="C8" s="66">
        <v>33</v>
      </c>
      <c r="D8" s="65" t="s">
        <v>2</v>
      </c>
      <c r="E8" s="65">
        <v>6.93E-2</v>
      </c>
      <c r="F8" s="65" t="s">
        <v>8</v>
      </c>
      <c r="G8" s="67">
        <v>5.5500000000000001E-2</v>
      </c>
      <c r="H8" s="65" t="s">
        <v>52</v>
      </c>
      <c r="I8" s="2"/>
      <c r="J8" s="31"/>
      <c r="K8" s="65" t="s">
        <v>45</v>
      </c>
      <c r="L8" s="66">
        <v>33</v>
      </c>
      <c r="M8" s="65" t="s">
        <v>2</v>
      </c>
      <c r="N8" s="65">
        <v>6.93E-2</v>
      </c>
      <c r="O8" s="65" t="s">
        <v>8</v>
      </c>
      <c r="P8" s="67">
        <v>5.5500000000000001E-2</v>
      </c>
      <c r="Q8" s="65" t="s">
        <v>52</v>
      </c>
    </row>
    <row r="9" spans="1:18" ht="18.75" x14ac:dyDescent="0.15">
      <c r="A9" s="31"/>
      <c r="B9" s="65" t="s">
        <v>18</v>
      </c>
      <c r="C9" s="65">
        <v>37.700000000000003</v>
      </c>
      <c r="D9" s="65" t="s">
        <v>2</v>
      </c>
      <c r="E9" s="65">
        <v>6.8699999999999997E-2</v>
      </c>
      <c r="F9" s="65" t="s">
        <v>8</v>
      </c>
      <c r="G9" s="67">
        <v>8.8880000000000001E-2</v>
      </c>
      <c r="H9" s="65" t="s">
        <v>52</v>
      </c>
      <c r="I9" s="2"/>
      <c r="J9" s="31"/>
      <c r="K9" s="65" t="s">
        <v>18</v>
      </c>
      <c r="L9" s="65">
        <v>37.700000000000003</v>
      </c>
      <c r="M9" s="65" t="s">
        <v>2</v>
      </c>
      <c r="N9" s="65">
        <v>6.8699999999999997E-2</v>
      </c>
      <c r="O9" s="65" t="s">
        <v>8</v>
      </c>
      <c r="P9" s="67">
        <v>8.8880000000000001E-2</v>
      </c>
      <c r="Q9" s="65" t="s">
        <v>52</v>
      </c>
    </row>
    <row r="10" spans="1:18" ht="18.75" x14ac:dyDescent="0.15">
      <c r="A10" s="31"/>
      <c r="B10" s="65" t="s">
        <v>7</v>
      </c>
      <c r="C10" s="65">
        <v>50.8</v>
      </c>
      <c r="D10" s="65" t="s">
        <v>9</v>
      </c>
      <c r="E10" s="65">
        <v>5.9900000000000002E-2</v>
      </c>
      <c r="F10" s="65" t="s">
        <v>8</v>
      </c>
      <c r="G10" s="67">
        <v>7.7710000000000001E-2</v>
      </c>
      <c r="H10" s="65" t="s">
        <v>63</v>
      </c>
      <c r="I10" s="2"/>
      <c r="J10" s="31"/>
      <c r="K10" s="65" t="s">
        <v>7</v>
      </c>
      <c r="L10" s="65">
        <v>50.8</v>
      </c>
      <c r="M10" s="65" t="s">
        <v>9</v>
      </c>
      <c r="N10" s="65">
        <v>5.9900000000000002E-2</v>
      </c>
      <c r="O10" s="65" t="s">
        <v>8</v>
      </c>
      <c r="P10" s="67">
        <v>7.7710000000000001E-2</v>
      </c>
      <c r="Q10" s="65" t="s">
        <v>63</v>
      </c>
      <c r="R10" s="2"/>
    </row>
    <row r="11" spans="1:18" ht="18.75" x14ac:dyDescent="0.15">
      <c r="A11" s="31"/>
      <c r="B11" s="65" t="s">
        <v>19</v>
      </c>
      <c r="C11" s="65">
        <v>43.5</v>
      </c>
      <c r="D11" s="65" t="s">
        <v>10</v>
      </c>
      <c r="E11" s="65">
        <v>5.0999999999999997E-2</v>
      </c>
      <c r="F11" s="65" t="s">
        <v>8</v>
      </c>
      <c r="G11" s="67">
        <v>6.6600000000000006E-2</v>
      </c>
      <c r="H11" s="65" t="s">
        <v>64</v>
      </c>
      <c r="I11" s="2"/>
      <c r="J11" s="31"/>
      <c r="K11" s="65" t="s">
        <v>19</v>
      </c>
      <c r="L11" s="65">
        <v>43.5</v>
      </c>
      <c r="M11" s="65" t="s">
        <v>10</v>
      </c>
      <c r="N11" s="65">
        <v>5.0999999999999997E-2</v>
      </c>
      <c r="O11" s="65" t="s">
        <v>8</v>
      </c>
      <c r="P11" s="67">
        <v>6.6600000000000006E-2</v>
      </c>
      <c r="Q11" s="65" t="s">
        <v>64</v>
      </c>
    </row>
    <row r="12" spans="1:18" ht="18.75" x14ac:dyDescent="0.15">
      <c r="A12" s="31"/>
      <c r="B12" s="65" t="s">
        <v>20</v>
      </c>
      <c r="C12" s="68">
        <v>1</v>
      </c>
      <c r="D12" s="69" t="s">
        <v>54</v>
      </c>
      <c r="E12" s="70">
        <v>0.45600000000000002</v>
      </c>
      <c r="F12" s="65" t="s">
        <v>6</v>
      </c>
      <c r="G12" s="67">
        <v>0.98980000000000001</v>
      </c>
      <c r="H12" s="65" t="s">
        <v>66</v>
      </c>
      <c r="I12" s="2"/>
      <c r="J12" s="31"/>
      <c r="K12" s="65" t="s">
        <v>20</v>
      </c>
      <c r="L12" s="68">
        <v>1</v>
      </c>
      <c r="M12" s="69" t="s">
        <v>54</v>
      </c>
      <c r="N12" s="70">
        <v>0.45600000000000002</v>
      </c>
      <c r="O12" s="65" t="s">
        <v>6</v>
      </c>
      <c r="P12" s="67">
        <v>0.98980000000000001</v>
      </c>
      <c r="Q12" s="65" t="s">
        <v>66</v>
      </c>
    </row>
    <row r="13" spans="1:18" ht="14.25" x14ac:dyDescent="0.15">
      <c r="A13" s="31"/>
      <c r="B13" s="71" t="s">
        <v>57</v>
      </c>
      <c r="C13" s="66"/>
      <c r="D13" s="65"/>
      <c r="E13" s="65"/>
      <c r="F13" s="65"/>
      <c r="G13" s="65"/>
      <c r="H13" s="65"/>
      <c r="I13" s="2"/>
      <c r="J13" s="31"/>
      <c r="K13" s="71" t="s">
        <v>57</v>
      </c>
      <c r="L13" s="66"/>
      <c r="M13" s="65"/>
      <c r="N13" s="65"/>
      <c r="O13" s="65"/>
      <c r="P13" s="65"/>
      <c r="Q13" s="65"/>
    </row>
    <row r="14" spans="1:18" ht="14.25" x14ac:dyDescent="0.15">
      <c r="A14" s="31"/>
      <c r="B14" s="71" t="s">
        <v>58</v>
      </c>
      <c r="C14" s="66"/>
      <c r="D14" s="65"/>
      <c r="E14" s="65"/>
      <c r="F14" s="65"/>
      <c r="G14" s="65"/>
      <c r="H14" s="65"/>
      <c r="I14" s="2"/>
      <c r="J14" s="31"/>
      <c r="K14" s="71" t="s">
        <v>58</v>
      </c>
      <c r="L14" s="66"/>
      <c r="M14" s="65"/>
      <c r="N14" s="65"/>
      <c r="O14" s="65"/>
      <c r="P14" s="65"/>
      <c r="Q14" s="65"/>
    </row>
    <row r="15" spans="1:18" ht="14.25" x14ac:dyDescent="0.15">
      <c r="A15" s="31"/>
      <c r="B15" s="71" t="s">
        <v>59</v>
      </c>
      <c r="C15" s="66"/>
      <c r="D15" s="65"/>
      <c r="E15" s="65"/>
      <c r="F15" s="65"/>
      <c r="G15" s="65"/>
      <c r="H15" s="65"/>
      <c r="I15" s="2"/>
      <c r="J15" s="31"/>
      <c r="K15" s="71" t="s">
        <v>59</v>
      </c>
      <c r="L15" s="66"/>
      <c r="M15" s="65"/>
      <c r="N15" s="65"/>
      <c r="O15" s="65"/>
      <c r="P15" s="65"/>
      <c r="Q15" s="65"/>
    </row>
    <row r="16" spans="1:18" ht="14.25" x14ac:dyDescent="0.15">
      <c r="A16" s="31"/>
      <c r="B16" s="71" t="s">
        <v>60</v>
      </c>
      <c r="C16" s="66"/>
      <c r="D16" s="65"/>
      <c r="E16" s="65"/>
      <c r="F16" s="65"/>
      <c r="G16" s="65"/>
      <c r="H16" s="65"/>
      <c r="I16" s="2"/>
      <c r="J16" s="31"/>
      <c r="K16" s="71" t="s">
        <v>60</v>
      </c>
      <c r="L16" s="66"/>
      <c r="M16" s="65"/>
      <c r="N16" s="65"/>
      <c r="O16" s="65"/>
      <c r="P16" s="65"/>
      <c r="Q16" s="65"/>
    </row>
    <row r="17" spans="1:17" ht="14.25" x14ac:dyDescent="0.15">
      <c r="A17" s="31"/>
      <c r="B17" s="71" t="s">
        <v>61</v>
      </c>
      <c r="C17" s="66"/>
      <c r="D17" s="65"/>
      <c r="E17" s="65"/>
      <c r="F17" s="65"/>
      <c r="G17" s="65"/>
      <c r="H17" s="65"/>
      <c r="I17" s="2"/>
      <c r="J17" s="31"/>
      <c r="K17" s="71" t="s">
        <v>61</v>
      </c>
      <c r="L17" s="66"/>
      <c r="M17" s="65"/>
      <c r="N17" s="65"/>
      <c r="O17" s="65"/>
      <c r="P17" s="65"/>
      <c r="Q17" s="65"/>
    </row>
    <row r="18" spans="1:17" ht="15.75" thickBot="1" x14ac:dyDescent="0.2">
      <c r="A18" s="29" t="s">
        <v>94</v>
      </c>
      <c r="B18" s="5"/>
      <c r="C18" s="3"/>
      <c r="D18" s="6"/>
      <c r="E18" s="6"/>
      <c r="F18" s="5"/>
      <c r="G18" s="5"/>
      <c r="H18" s="32"/>
      <c r="J18" s="29" t="s">
        <v>94</v>
      </c>
      <c r="K18" s="5"/>
      <c r="L18" s="3"/>
      <c r="M18" s="6"/>
      <c r="N18" s="6"/>
      <c r="O18" s="5"/>
      <c r="P18" s="5"/>
      <c r="Q18" s="32"/>
    </row>
    <row r="19" spans="1:17" ht="18.75" x14ac:dyDescent="0.15">
      <c r="A19" s="33"/>
      <c r="B19" s="35" t="s">
        <v>23</v>
      </c>
      <c r="C19" s="7"/>
      <c r="D19" s="20"/>
      <c r="E19" s="20"/>
      <c r="F19" s="79">
        <f>F20+F27+F34+F41+F48+F55+F62+F69+F76+F83</f>
        <v>0</v>
      </c>
      <c r="G19" s="54" t="s">
        <v>0</v>
      </c>
      <c r="H19" s="51" t="s">
        <v>1</v>
      </c>
      <c r="J19" s="33"/>
      <c r="K19" s="35" t="s">
        <v>23</v>
      </c>
      <c r="L19" s="7"/>
      <c r="M19" s="20"/>
      <c r="N19" s="20"/>
      <c r="O19" s="79">
        <f>O20+O27+O34+O41+O48+O55+O62+O69+O76+O83</f>
        <v>48741.919431111113</v>
      </c>
      <c r="P19" s="54" t="s">
        <v>0</v>
      </c>
      <c r="Q19" s="51" t="s">
        <v>1</v>
      </c>
    </row>
    <row r="20" spans="1:17" ht="14.25" x14ac:dyDescent="0.15">
      <c r="A20" s="33"/>
      <c r="B20" s="36"/>
      <c r="C20" s="55" t="s">
        <v>50</v>
      </c>
      <c r="D20" s="56"/>
      <c r="E20" s="72"/>
      <c r="F20" s="64">
        <f>F22/1000*F23*F24/F25*F26</f>
        <v>0</v>
      </c>
      <c r="G20" s="57" t="str">
        <f>G$19</f>
        <v>tCO2/y</v>
      </c>
      <c r="H20" s="58" t="s">
        <v>51</v>
      </c>
      <c r="J20" s="33"/>
      <c r="K20" s="36"/>
      <c r="L20" s="55" t="s">
        <v>50</v>
      </c>
      <c r="M20" s="56"/>
      <c r="N20" s="72" t="s">
        <v>98</v>
      </c>
      <c r="O20" s="64">
        <f>O22/1000*O23*O24/O25*O26</f>
        <v>2820.51</v>
      </c>
      <c r="P20" s="57" t="str">
        <f>P$19</f>
        <v>tCO2/y</v>
      </c>
      <c r="Q20" s="58" t="s">
        <v>51</v>
      </c>
    </row>
    <row r="21" spans="1:17" ht="14.25" x14ac:dyDescent="0.15">
      <c r="A21" s="33"/>
      <c r="B21" s="36"/>
      <c r="C21" s="59"/>
      <c r="D21" s="37" t="s">
        <v>48</v>
      </c>
      <c r="E21" s="38"/>
      <c r="F21" s="73" t="s">
        <v>80</v>
      </c>
      <c r="G21" s="52"/>
      <c r="H21" s="53" t="s">
        <v>49</v>
      </c>
      <c r="J21" s="33"/>
      <c r="K21" s="36"/>
      <c r="L21" s="59"/>
      <c r="M21" s="37" t="s">
        <v>48</v>
      </c>
      <c r="N21" s="38"/>
      <c r="O21" s="73" t="s">
        <v>97</v>
      </c>
      <c r="P21" s="52"/>
      <c r="Q21" s="53" t="s">
        <v>49</v>
      </c>
    </row>
    <row r="22" spans="1:17" ht="16.5" x14ac:dyDescent="0.15">
      <c r="A22" s="31"/>
      <c r="B22" s="46"/>
      <c r="C22" s="59"/>
      <c r="D22" s="37" t="s">
        <v>47</v>
      </c>
      <c r="E22" s="38"/>
      <c r="F22" s="75">
        <f>INDEX($B$7:$H$17,MATCH(F21,$B$7:$B$17,0),6)</f>
        <v>0</v>
      </c>
      <c r="G22" s="76" t="str">
        <f>INDEX($B$7:$H$17,MATCH(F21,$B$7:$B$17,0),7)</f>
        <v>-</v>
      </c>
      <c r="H22" s="61" t="s">
        <v>67</v>
      </c>
      <c r="J22" s="31"/>
      <c r="K22" s="46"/>
      <c r="L22" s="59"/>
      <c r="M22" s="37" t="s">
        <v>47</v>
      </c>
      <c r="N22" s="38"/>
      <c r="O22" s="75">
        <f>INDEX($B$7:$H$17,MATCH(O21,$B$7:$B$17,0),6)</f>
        <v>5.5500000000000001E-2</v>
      </c>
      <c r="P22" s="76" t="str">
        <f>INDEX($B$7:$H$17,MATCH(O21,$B$7:$B$17,0),7)</f>
        <v>L/km</v>
      </c>
      <c r="Q22" s="61" t="s">
        <v>67</v>
      </c>
    </row>
    <row r="23" spans="1:17" ht="16.5" x14ac:dyDescent="0.15">
      <c r="A23" s="31"/>
      <c r="B23" s="46"/>
      <c r="C23" s="59"/>
      <c r="D23" s="39" t="s">
        <v>17</v>
      </c>
      <c r="E23" s="40"/>
      <c r="F23" s="77">
        <f>INDEX($B$7:$H$17,MATCH(F21,$B$7:$B$17,0),2)</f>
        <v>0</v>
      </c>
      <c r="G23" s="76" t="str">
        <f>INDEX($B$7:$H$17,MATCH(F21,$B$7:$B$17,0),3)</f>
        <v>-</v>
      </c>
      <c r="H23" s="61" t="s">
        <v>68</v>
      </c>
      <c r="J23" s="31"/>
      <c r="K23" s="46"/>
      <c r="L23" s="59"/>
      <c r="M23" s="39" t="s">
        <v>17</v>
      </c>
      <c r="N23" s="40"/>
      <c r="O23" s="77">
        <f>INDEX($B$7:$H$17,MATCH(O21,$B$7:$B$17,0),2)</f>
        <v>33</v>
      </c>
      <c r="P23" s="76" t="str">
        <f>INDEX($B$7:$H$17,MATCH(O21,$B$7:$B$17,0),3)</f>
        <v>GJ/kl</v>
      </c>
      <c r="Q23" s="61" t="s">
        <v>68</v>
      </c>
    </row>
    <row r="24" spans="1:17" ht="16.5" x14ac:dyDescent="0.15">
      <c r="A24" s="31"/>
      <c r="B24" s="46"/>
      <c r="C24" s="59"/>
      <c r="D24" s="49" t="s">
        <v>16</v>
      </c>
      <c r="E24" s="50"/>
      <c r="F24" s="75">
        <f>INDEX($B$7:$H$17,MATCH(F21,$B$7:$B$17,0),4)</f>
        <v>0</v>
      </c>
      <c r="G24" s="76" t="str">
        <f>INDEX($B$7:$H$17,MATCH(F21,$B$7:$B$17,0),5)</f>
        <v>-</v>
      </c>
      <c r="H24" s="61" t="s">
        <v>69</v>
      </c>
      <c r="J24" s="31"/>
      <c r="K24" s="46"/>
      <c r="L24" s="59"/>
      <c r="M24" s="49" t="s">
        <v>16</v>
      </c>
      <c r="N24" s="50"/>
      <c r="O24" s="75">
        <f>INDEX($B$7:$H$17,MATCH(O21,$B$7:$B$17,0),4)</f>
        <v>6.93E-2</v>
      </c>
      <c r="P24" s="76" t="str">
        <f>INDEX($B$7:$H$17,MATCH(O21,$B$7:$B$17,0),5)</f>
        <v>tCO2/GJ</v>
      </c>
      <c r="Q24" s="61" t="s">
        <v>69</v>
      </c>
    </row>
    <row r="25" spans="1:17" ht="16.5" x14ac:dyDescent="0.15">
      <c r="A25" s="31"/>
      <c r="B25" s="46"/>
      <c r="C25" s="59"/>
      <c r="D25" s="49" t="s">
        <v>113</v>
      </c>
      <c r="E25" s="50"/>
      <c r="F25" s="90">
        <v>0.45</v>
      </c>
      <c r="G25" s="76"/>
      <c r="H25" s="61" t="s">
        <v>114</v>
      </c>
      <c r="J25" s="31"/>
      <c r="K25" s="46"/>
      <c r="L25" s="59"/>
      <c r="M25" s="49" t="s">
        <v>113</v>
      </c>
      <c r="N25" s="50"/>
      <c r="O25" s="90">
        <v>0.45</v>
      </c>
      <c r="P25" s="76"/>
      <c r="Q25" s="61" t="s">
        <v>114</v>
      </c>
    </row>
    <row r="26" spans="1:17" ht="16.5" x14ac:dyDescent="0.15">
      <c r="A26" s="31"/>
      <c r="B26" s="46"/>
      <c r="C26" s="60"/>
      <c r="D26" s="49" t="s">
        <v>115</v>
      </c>
      <c r="E26" s="50"/>
      <c r="F26" s="74">
        <v>10000000</v>
      </c>
      <c r="G26" s="63" t="s">
        <v>82</v>
      </c>
      <c r="H26" s="61" t="s">
        <v>116</v>
      </c>
      <c r="J26" s="31"/>
      <c r="K26" s="46"/>
      <c r="L26" s="60"/>
      <c r="M26" s="49" t="s">
        <v>115</v>
      </c>
      <c r="N26" s="50"/>
      <c r="O26" s="74">
        <v>10000000</v>
      </c>
      <c r="P26" s="63" t="s">
        <v>82</v>
      </c>
      <c r="Q26" s="61" t="s">
        <v>116</v>
      </c>
    </row>
    <row r="27" spans="1:17" ht="14.25" x14ac:dyDescent="0.15">
      <c r="A27" s="31"/>
      <c r="B27" s="46"/>
      <c r="C27" s="55" t="s">
        <v>71</v>
      </c>
      <c r="D27" s="56"/>
      <c r="E27" s="72"/>
      <c r="F27" s="64">
        <f>F29/1000*F30*F31/F32*F33</f>
        <v>0</v>
      </c>
      <c r="G27" s="57" t="str">
        <f>G$19</f>
        <v>tCO2/y</v>
      </c>
      <c r="H27" s="58" t="s">
        <v>51</v>
      </c>
      <c r="J27" s="31"/>
      <c r="K27" s="46"/>
      <c r="L27" s="55" t="s">
        <v>71</v>
      </c>
      <c r="M27" s="56"/>
      <c r="N27" s="72" t="s">
        <v>99</v>
      </c>
      <c r="O27" s="64">
        <f>O29/1000*O30*O31/O32*O33</f>
        <v>2820.51</v>
      </c>
      <c r="P27" s="57" t="str">
        <f>P$19</f>
        <v>tCO2/y</v>
      </c>
      <c r="Q27" s="58" t="s">
        <v>51</v>
      </c>
    </row>
    <row r="28" spans="1:17" ht="14.25" x14ac:dyDescent="0.15">
      <c r="A28" s="31"/>
      <c r="B28" s="46"/>
      <c r="C28" s="59"/>
      <c r="D28" s="37" t="s">
        <v>48</v>
      </c>
      <c r="E28" s="38"/>
      <c r="F28" s="73" t="s">
        <v>80</v>
      </c>
      <c r="G28" s="78"/>
      <c r="H28" s="53" t="s">
        <v>49</v>
      </c>
      <c r="J28" s="31"/>
      <c r="K28" s="46"/>
      <c r="L28" s="59"/>
      <c r="M28" s="37" t="s">
        <v>48</v>
      </c>
      <c r="N28" s="38"/>
      <c r="O28" s="73" t="s">
        <v>97</v>
      </c>
      <c r="P28" s="78"/>
      <c r="Q28" s="53" t="s">
        <v>49</v>
      </c>
    </row>
    <row r="29" spans="1:17" ht="16.5" x14ac:dyDescent="0.15">
      <c r="A29" s="31"/>
      <c r="B29" s="46"/>
      <c r="C29" s="59"/>
      <c r="D29" s="37" t="s">
        <v>47</v>
      </c>
      <c r="E29" s="38"/>
      <c r="F29" s="75">
        <f>INDEX($B$7:$H$17,MATCH(F28,$B$7:$B$17,0),6)</f>
        <v>0</v>
      </c>
      <c r="G29" s="76" t="str">
        <f>INDEX($B$7:$H$17,MATCH(F28,$B$7:$B$17,0),7)</f>
        <v>-</v>
      </c>
      <c r="H29" s="61" t="s">
        <v>67</v>
      </c>
      <c r="J29" s="31"/>
      <c r="K29" s="46"/>
      <c r="L29" s="59"/>
      <c r="M29" s="37" t="s">
        <v>47</v>
      </c>
      <c r="N29" s="38"/>
      <c r="O29" s="75">
        <f>INDEX($B$7:$H$17,MATCH(O28,$B$7:$B$17,0),6)</f>
        <v>5.5500000000000001E-2</v>
      </c>
      <c r="P29" s="76" t="str">
        <f>INDEX($B$7:$H$17,MATCH(O28,$B$7:$B$17,0),7)</f>
        <v>L/km</v>
      </c>
      <c r="Q29" s="61" t="s">
        <v>67</v>
      </c>
    </row>
    <row r="30" spans="1:17" ht="16.5" x14ac:dyDescent="0.15">
      <c r="A30" s="31"/>
      <c r="B30" s="46"/>
      <c r="C30" s="59"/>
      <c r="D30" s="39" t="s">
        <v>17</v>
      </c>
      <c r="E30" s="40"/>
      <c r="F30" s="77">
        <f>INDEX($B$7:$H$17,MATCH(F28,$B$7:$B$17,0),2)</f>
        <v>0</v>
      </c>
      <c r="G30" s="76" t="str">
        <f>INDEX($B$7:$H$17,MATCH(F28,$B$7:$B$17,0),3)</f>
        <v>-</v>
      </c>
      <c r="H30" s="61" t="s">
        <v>68</v>
      </c>
      <c r="J30" s="31"/>
      <c r="K30" s="46"/>
      <c r="L30" s="59"/>
      <c r="M30" s="39" t="s">
        <v>17</v>
      </c>
      <c r="N30" s="40"/>
      <c r="O30" s="77">
        <f>INDEX($B$7:$H$17,MATCH(O28,$B$7:$B$17,0),2)</f>
        <v>33</v>
      </c>
      <c r="P30" s="76" t="str">
        <f>INDEX($B$7:$H$17,MATCH(O28,$B$7:$B$17,0),3)</f>
        <v>GJ/kl</v>
      </c>
      <c r="Q30" s="61" t="s">
        <v>68</v>
      </c>
    </row>
    <row r="31" spans="1:17" ht="16.5" x14ac:dyDescent="0.15">
      <c r="A31" s="31"/>
      <c r="B31" s="46"/>
      <c r="C31" s="59"/>
      <c r="D31" s="49" t="s">
        <v>16</v>
      </c>
      <c r="E31" s="50"/>
      <c r="F31" s="75">
        <f>INDEX($B$7:$H$17,MATCH(F28,$B$7:$B$17,0),4)</f>
        <v>0</v>
      </c>
      <c r="G31" s="76" t="str">
        <f>INDEX($B$7:$H$17,MATCH(F28,$B$7:$B$17,0),5)</f>
        <v>-</v>
      </c>
      <c r="H31" s="61" t="s">
        <v>69</v>
      </c>
      <c r="J31" s="31"/>
      <c r="K31" s="46"/>
      <c r="L31" s="59"/>
      <c r="M31" s="49" t="s">
        <v>16</v>
      </c>
      <c r="N31" s="50"/>
      <c r="O31" s="75">
        <f>INDEX($B$7:$H$17,MATCH(O28,$B$7:$B$17,0),4)</f>
        <v>6.93E-2</v>
      </c>
      <c r="P31" s="76" t="str">
        <f>INDEX($B$7:$H$17,MATCH(O28,$B$7:$B$17,0),5)</f>
        <v>tCO2/GJ</v>
      </c>
      <c r="Q31" s="61" t="s">
        <v>69</v>
      </c>
    </row>
    <row r="32" spans="1:17" ht="16.5" x14ac:dyDescent="0.15">
      <c r="A32" s="31"/>
      <c r="B32" s="46"/>
      <c r="C32" s="59"/>
      <c r="D32" s="49" t="s">
        <v>113</v>
      </c>
      <c r="E32" s="50"/>
      <c r="F32" s="90">
        <v>0.45</v>
      </c>
      <c r="G32" s="76"/>
      <c r="H32" s="61" t="s">
        <v>114</v>
      </c>
      <c r="J32" s="31"/>
      <c r="K32" s="46"/>
      <c r="L32" s="59"/>
      <c r="M32" s="49" t="s">
        <v>113</v>
      </c>
      <c r="N32" s="50"/>
      <c r="O32" s="90">
        <v>0.45</v>
      </c>
      <c r="P32" s="76"/>
      <c r="Q32" s="61" t="s">
        <v>114</v>
      </c>
    </row>
    <row r="33" spans="1:17" ht="16.5" x14ac:dyDescent="0.15">
      <c r="A33" s="31"/>
      <c r="B33" s="46"/>
      <c r="C33" s="60"/>
      <c r="D33" s="49" t="s">
        <v>115</v>
      </c>
      <c r="E33" s="50"/>
      <c r="F33" s="74">
        <v>10000000</v>
      </c>
      <c r="G33" s="63" t="s">
        <v>82</v>
      </c>
      <c r="H33" s="61" t="s">
        <v>116</v>
      </c>
      <c r="J33" s="31"/>
      <c r="K33" s="46"/>
      <c r="L33" s="60"/>
      <c r="M33" s="49" t="s">
        <v>115</v>
      </c>
      <c r="N33" s="50"/>
      <c r="O33" s="74">
        <v>10000000</v>
      </c>
      <c r="P33" s="63" t="s">
        <v>82</v>
      </c>
      <c r="Q33" s="61" t="s">
        <v>116</v>
      </c>
    </row>
    <row r="34" spans="1:17" ht="14.25" x14ac:dyDescent="0.15">
      <c r="A34" s="31"/>
      <c r="B34" s="46"/>
      <c r="C34" s="55" t="s">
        <v>72</v>
      </c>
      <c r="D34" s="56"/>
      <c r="E34" s="72"/>
      <c r="F34" s="64">
        <f>F36/1000*F37*F38/F39*F40</f>
        <v>0</v>
      </c>
      <c r="G34" s="57" t="str">
        <f>G$19</f>
        <v>tCO2/y</v>
      </c>
      <c r="H34" s="58" t="s">
        <v>51</v>
      </c>
      <c r="J34" s="31"/>
      <c r="K34" s="46"/>
      <c r="L34" s="55" t="s">
        <v>72</v>
      </c>
      <c r="M34" s="56"/>
      <c r="N34" s="72" t="s">
        <v>100</v>
      </c>
      <c r="O34" s="64">
        <f>O36/1000*O37*O38/O39*O40</f>
        <v>3283.38</v>
      </c>
      <c r="P34" s="57" t="str">
        <f>P$19</f>
        <v>tCO2/y</v>
      </c>
      <c r="Q34" s="58" t="s">
        <v>51</v>
      </c>
    </row>
    <row r="35" spans="1:17" ht="14.25" x14ac:dyDescent="0.15">
      <c r="A35" s="31"/>
      <c r="B35" s="46"/>
      <c r="C35" s="59"/>
      <c r="D35" s="37" t="s">
        <v>48</v>
      </c>
      <c r="E35" s="38"/>
      <c r="F35" s="73" t="s">
        <v>80</v>
      </c>
      <c r="G35" s="78"/>
      <c r="H35" s="53" t="s">
        <v>49</v>
      </c>
      <c r="J35" s="31"/>
      <c r="K35" s="46"/>
      <c r="L35" s="59"/>
      <c r="M35" s="37" t="s">
        <v>48</v>
      </c>
      <c r="N35" s="38"/>
      <c r="O35" s="73" t="s">
        <v>108</v>
      </c>
      <c r="P35" s="78"/>
      <c r="Q35" s="53" t="s">
        <v>49</v>
      </c>
    </row>
    <row r="36" spans="1:17" ht="16.5" x14ac:dyDescent="0.15">
      <c r="A36" s="31"/>
      <c r="B36" s="46"/>
      <c r="C36" s="59"/>
      <c r="D36" s="37" t="s">
        <v>47</v>
      </c>
      <c r="E36" s="38"/>
      <c r="F36" s="75">
        <f>INDEX($B$7:$H$17,MATCH(F35,$B$7:$B$17,0),6)</f>
        <v>0</v>
      </c>
      <c r="G36" s="76" t="str">
        <f>INDEX($B$7:$H$17,MATCH(F35,$B$7:$B$17,0),7)</f>
        <v>-</v>
      </c>
      <c r="H36" s="61" t="s">
        <v>67</v>
      </c>
      <c r="J36" s="31"/>
      <c r="K36" s="46"/>
      <c r="L36" s="59"/>
      <c r="M36" s="37" t="s">
        <v>47</v>
      </c>
      <c r="N36" s="38"/>
      <c r="O36" s="75">
        <f>INDEX($B$7:$H$17,MATCH(O35,$B$7:$B$17,0),6)</f>
        <v>6.6600000000000006E-2</v>
      </c>
      <c r="P36" s="76" t="str">
        <f>INDEX($B$7:$H$17,MATCH(O35,$B$7:$B$17,0),7)</f>
        <v>kg/km</v>
      </c>
      <c r="Q36" s="61" t="s">
        <v>67</v>
      </c>
    </row>
    <row r="37" spans="1:17" ht="16.5" x14ac:dyDescent="0.15">
      <c r="A37" s="31"/>
      <c r="B37" s="46"/>
      <c r="C37" s="59"/>
      <c r="D37" s="39" t="s">
        <v>17</v>
      </c>
      <c r="E37" s="40"/>
      <c r="F37" s="77">
        <f>INDEX($B$7:$H$17,MATCH(F35,$B$7:$B$17,0),2)</f>
        <v>0</v>
      </c>
      <c r="G37" s="76" t="str">
        <f>INDEX($B$7:$H$17,MATCH(F35,$B$7:$B$17,0),3)</f>
        <v>-</v>
      </c>
      <c r="H37" s="61" t="s">
        <v>68</v>
      </c>
      <c r="J37" s="31"/>
      <c r="K37" s="46"/>
      <c r="L37" s="59"/>
      <c r="M37" s="39" t="s">
        <v>17</v>
      </c>
      <c r="N37" s="40"/>
      <c r="O37" s="77">
        <f>INDEX($B$7:$H$17,MATCH(O35,$B$7:$B$17,0),2)</f>
        <v>43.5</v>
      </c>
      <c r="P37" s="76" t="str">
        <f>INDEX($B$7:$H$17,MATCH(O35,$B$7:$B$17,0),3)</f>
        <v>GJ/1000Nm3</v>
      </c>
      <c r="Q37" s="61" t="s">
        <v>68</v>
      </c>
    </row>
    <row r="38" spans="1:17" ht="16.5" x14ac:dyDescent="0.15">
      <c r="A38" s="31"/>
      <c r="B38" s="46"/>
      <c r="C38" s="59"/>
      <c r="D38" s="49" t="s">
        <v>16</v>
      </c>
      <c r="E38" s="50"/>
      <c r="F38" s="75">
        <f>INDEX($B$7:$H$17,MATCH(F35,$B$7:$B$17,0),4)</f>
        <v>0</v>
      </c>
      <c r="G38" s="76" t="str">
        <f>INDEX($B$7:$H$17,MATCH(F35,$B$7:$B$17,0),5)</f>
        <v>-</v>
      </c>
      <c r="H38" s="61" t="s">
        <v>69</v>
      </c>
      <c r="J38" s="31"/>
      <c r="K38" s="46"/>
      <c r="L38" s="59"/>
      <c r="M38" s="49" t="s">
        <v>16</v>
      </c>
      <c r="N38" s="50"/>
      <c r="O38" s="75">
        <f>INDEX($B$7:$H$17,MATCH(O35,$B$7:$B$17,0),4)</f>
        <v>5.0999999999999997E-2</v>
      </c>
      <c r="P38" s="76" t="str">
        <f>INDEX($B$7:$H$17,MATCH(O35,$B$7:$B$17,0),5)</f>
        <v>tCO2/GJ</v>
      </c>
      <c r="Q38" s="61" t="s">
        <v>69</v>
      </c>
    </row>
    <row r="39" spans="1:17" ht="16.5" x14ac:dyDescent="0.15">
      <c r="A39" s="31"/>
      <c r="B39" s="46"/>
      <c r="C39" s="59"/>
      <c r="D39" s="49" t="s">
        <v>113</v>
      </c>
      <c r="E39" s="50"/>
      <c r="F39" s="90">
        <v>0.45</v>
      </c>
      <c r="G39" s="76"/>
      <c r="H39" s="61" t="s">
        <v>114</v>
      </c>
      <c r="J39" s="31"/>
      <c r="K39" s="46"/>
      <c r="L39" s="59"/>
      <c r="M39" s="49" t="s">
        <v>113</v>
      </c>
      <c r="N39" s="50"/>
      <c r="O39" s="90">
        <v>0.45</v>
      </c>
      <c r="P39" s="76"/>
      <c r="Q39" s="61" t="s">
        <v>114</v>
      </c>
    </row>
    <row r="40" spans="1:17" ht="16.5" x14ac:dyDescent="0.15">
      <c r="A40" s="31"/>
      <c r="B40" s="46"/>
      <c r="C40" s="60"/>
      <c r="D40" s="49" t="s">
        <v>115</v>
      </c>
      <c r="E40" s="50"/>
      <c r="F40" s="74">
        <v>10000000</v>
      </c>
      <c r="G40" s="63" t="s">
        <v>82</v>
      </c>
      <c r="H40" s="61" t="s">
        <v>116</v>
      </c>
      <c r="J40" s="31"/>
      <c r="K40" s="46"/>
      <c r="L40" s="60"/>
      <c r="M40" s="49" t="s">
        <v>115</v>
      </c>
      <c r="N40" s="50"/>
      <c r="O40" s="74">
        <v>10000000</v>
      </c>
      <c r="P40" s="63" t="s">
        <v>82</v>
      </c>
      <c r="Q40" s="61" t="s">
        <v>116</v>
      </c>
    </row>
    <row r="41" spans="1:17" ht="14.25" x14ac:dyDescent="0.15">
      <c r="A41" s="31"/>
      <c r="B41" s="46"/>
      <c r="C41" s="55" t="s">
        <v>73</v>
      </c>
      <c r="D41" s="56"/>
      <c r="E41" s="72"/>
      <c r="F41" s="64">
        <f>F43/1000*F44*F45/F46*F47</f>
        <v>0</v>
      </c>
      <c r="G41" s="57" t="str">
        <f>G$19</f>
        <v>tCO2/y</v>
      </c>
      <c r="H41" s="58" t="s">
        <v>51</v>
      </c>
      <c r="J41" s="31"/>
      <c r="K41" s="46"/>
      <c r="L41" s="55" t="s">
        <v>73</v>
      </c>
      <c r="M41" s="56"/>
      <c r="N41" s="72" t="s">
        <v>101</v>
      </c>
      <c r="O41" s="64">
        <f>O43/1000*O44*O45/O46*O47</f>
        <v>3283.38</v>
      </c>
      <c r="P41" s="57" t="str">
        <f>P$19</f>
        <v>tCO2/y</v>
      </c>
      <c r="Q41" s="58" t="s">
        <v>51</v>
      </c>
    </row>
    <row r="42" spans="1:17" ht="14.25" x14ac:dyDescent="0.15">
      <c r="A42" s="31"/>
      <c r="B42" s="46"/>
      <c r="C42" s="59"/>
      <c r="D42" s="37" t="s">
        <v>48</v>
      </c>
      <c r="E42" s="38"/>
      <c r="F42" s="73" t="s">
        <v>80</v>
      </c>
      <c r="G42" s="78"/>
      <c r="H42" s="53" t="s">
        <v>49</v>
      </c>
      <c r="J42" s="31"/>
      <c r="K42" s="46"/>
      <c r="L42" s="59"/>
      <c r="M42" s="37" t="s">
        <v>48</v>
      </c>
      <c r="N42" s="38"/>
      <c r="O42" s="73" t="s">
        <v>108</v>
      </c>
      <c r="P42" s="78"/>
      <c r="Q42" s="53" t="s">
        <v>49</v>
      </c>
    </row>
    <row r="43" spans="1:17" ht="16.5" x14ac:dyDescent="0.15">
      <c r="A43" s="31"/>
      <c r="B43" s="46"/>
      <c r="C43" s="59"/>
      <c r="D43" s="37" t="s">
        <v>47</v>
      </c>
      <c r="E43" s="38"/>
      <c r="F43" s="75">
        <f>INDEX($B$7:$H$17,MATCH(F42,$B$7:$B$17,0),6)</f>
        <v>0</v>
      </c>
      <c r="G43" s="76" t="str">
        <f>INDEX($B$7:$H$17,MATCH(F42,$B$7:$B$17,0),7)</f>
        <v>-</v>
      </c>
      <c r="H43" s="61" t="s">
        <v>67</v>
      </c>
      <c r="J43" s="31"/>
      <c r="K43" s="46"/>
      <c r="L43" s="59"/>
      <c r="M43" s="37" t="s">
        <v>47</v>
      </c>
      <c r="N43" s="38"/>
      <c r="O43" s="75">
        <f>INDEX($B$7:$H$17,MATCH(O42,$B$7:$B$17,0),6)</f>
        <v>6.6600000000000006E-2</v>
      </c>
      <c r="P43" s="76" t="str">
        <f>INDEX($B$7:$H$17,MATCH(O42,$B$7:$B$17,0),7)</f>
        <v>kg/km</v>
      </c>
      <c r="Q43" s="61" t="s">
        <v>67</v>
      </c>
    </row>
    <row r="44" spans="1:17" ht="16.5" x14ac:dyDescent="0.15">
      <c r="A44" s="31"/>
      <c r="B44" s="46"/>
      <c r="C44" s="59"/>
      <c r="D44" s="39" t="s">
        <v>17</v>
      </c>
      <c r="E44" s="40"/>
      <c r="F44" s="77">
        <f>INDEX($B$7:$H$17,MATCH(F42,$B$7:$B$17,0),2)</f>
        <v>0</v>
      </c>
      <c r="G44" s="76" t="str">
        <f>INDEX($B$7:$H$17,MATCH(F42,$B$7:$B$17,0),3)</f>
        <v>-</v>
      </c>
      <c r="H44" s="61" t="s">
        <v>68</v>
      </c>
      <c r="J44" s="31"/>
      <c r="K44" s="46"/>
      <c r="L44" s="59"/>
      <c r="M44" s="39" t="s">
        <v>17</v>
      </c>
      <c r="N44" s="40"/>
      <c r="O44" s="77">
        <f>INDEX($B$7:$H$17,MATCH(O42,$B$7:$B$17,0),2)</f>
        <v>43.5</v>
      </c>
      <c r="P44" s="76" t="str">
        <f>INDEX($B$7:$H$17,MATCH(O42,$B$7:$B$17,0),3)</f>
        <v>GJ/1000Nm3</v>
      </c>
      <c r="Q44" s="61" t="s">
        <v>68</v>
      </c>
    </row>
    <row r="45" spans="1:17" ht="16.5" x14ac:dyDescent="0.15">
      <c r="A45" s="31"/>
      <c r="B45" s="46"/>
      <c r="C45" s="59"/>
      <c r="D45" s="49" t="s">
        <v>16</v>
      </c>
      <c r="E45" s="50"/>
      <c r="F45" s="75">
        <f>INDEX($B$7:$H$17,MATCH(F42,$B$7:$B$17,0),4)</f>
        <v>0</v>
      </c>
      <c r="G45" s="76" t="str">
        <f>INDEX($B$7:$H$17,MATCH(F42,$B$7:$B$17,0),5)</f>
        <v>-</v>
      </c>
      <c r="H45" s="61" t="s">
        <v>69</v>
      </c>
      <c r="J45" s="31"/>
      <c r="K45" s="46"/>
      <c r="L45" s="59"/>
      <c r="M45" s="49" t="s">
        <v>16</v>
      </c>
      <c r="N45" s="50"/>
      <c r="O45" s="75">
        <f>INDEX($B$7:$H$17,MATCH(O42,$B$7:$B$17,0),4)</f>
        <v>5.0999999999999997E-2</v>
      </c>
      <c r="P45" s="76" t="str">
        <f>INDEX($B$7:$H$17,MATCH(O42,$B$7:$B$17,0),5)</f>
        <v>tCO2/GJ</v>
      </c>
      <c r="Q45" s="61" t="s">
        <v>69</v>
      </c>
    </row>
    <row r="46" spans="1:17" ht="16.5" x14ac:dyDescent="0.15">
      <c r="A46" s="31"/>
      <c r="B46" s="46"/>
      <c r="C46" s="59"/>
      <c r="D46" s="49" t="s">
        <v>113</v>
      </c>
      <c r="E46" s="50"/>
      <c r="F46" s="90">
        <v>0.45</v>
      </c>
      <c r="G46" s="76"/>
      <c r="H46" s="61" t="s">
        <v>114</v>
      </c>
      <c r="J46" s="31"/>
      <c r="K46" s="46"/>
      <c r="L46" s="59"/>
      <c r="M46" s="49" t="s">
        <v>113</v>
      </c>
      <c r="N46" s="50"/>
      <c r="O46" s="90">
        <v>0.45</v>
      </c>
      <c r="P46" s="76"/>
      <c r="Q46" s="61" t="s">
        <v>114</v>
      </c>
    </row>
    <row r="47" spans="1:17" ht="16.5" x14ac:dyDescent="0.15">
      <c r="A47" s="31"/>
      <c r="B47" s="46"/>
      <c r="C47" s="60"/>
      <c r="D47" s="49" t="s">
        <v>115</v>
      </c>
      <c r="E47" s="50"/>
      <c r="F47" s="74">
        <v>10000000</v>
      </c>
      <c r="G47" s="63" t="s">
        <v>82</v>
      </c>
      <c r="H47" s="61" t="s">
        <v>116</v>
      </c>
      <c r="J47" s="31"/>
      <c r="K47" s="46"/>
      <c r="L47" s="60"/>
      <c r="M47" s="49" t="s">
        <v>115</v>
      </c>
      <c r="N47" s="50"/>
      <c r="O47" s="74">
        <v>10000000</v>
      </c>
      <c r="P47" s="63" t="s">
        <v>82</v>
      </c>
      <c r="Q47" s="61" t="s">
        <v>116</v>
      </c>
    </row>
    <row r="48" spans="1:17" ht="14.25" hidden="1" x14ac:dyDescent="0.15">
      <c r="A48" s="31"/>
      <c r="B48" s="46"/>
      <c r="C48" s="55" t="s">
        <v>74</v>
      </c>
      <c r="D48" s="56"/>
      <c r="E48" s="72"/>
      <c r="F48" s="64">
        <f>F50/1000*F51*F52/F53*F54</f>
        <v>0</v>
      </c>
      <c r="G48" s="57" t="str">
        <f>G$19</f>
        <v>tCO2/y</v>
      </c>
      <c r="H48" s="58" t="s">
        <v>51</v>
      </c>
      <c r="J48" s="31"/>
      <c r="K48" s="46"/>
      <c r="L48" s="55" t="s">
        <v>74</v>
      </c>
      <c r="M48" s="56"/>
      <c r="N48" s="72" t="s">
        <v>102</v>
      </c>
      <c r="O48" s="64">
        <f>O50/1000*O51*O52/O53*O54</f>
        <v>10029.973333333333</v>
      </c>
      <c r="P48" s="57" t="str">
        <f>P$19</f>
        <v>tCO2/y</v>
      </c>
      <c r="Q48" s="58" t="s">
        <v>51</v>
      </c>
    </row>
    <row r="49" spans="1:17" ht="14.25" hidden="1" x14ac:dyDescent="0.15">
      <c r="A49" s="31"/>
      <c r="B49" s="46"/>
      <c r="C49" s="59"/>
      <c r="D49" s="37" t="s">
        <v>48</v>
      </c>
      <c r="E49" s="38"/>
      <c r="F49" s="73" t="s">
        <v>80</v>
      </c>
      <c r="G49" s="78"/>
      <c r="H49" s="53" t="s">
        <v>49</v>
      </c>
      <c r="J49" s="31"/>
      <c r="K49" s="46"/>
      <c r="L49" s="59"/>
      <c r="M49" s="37" t="s">
        <v>48</v>
      </c>
      <c r="N49" s="38"/>
      <c r="O49" s="73" t="s">
        <v>109</v>
      </c>
      <c r="P49" s="78"/>
      <c r="Q49" s="53" t="s">
        <v>49</v>
      </c>
    </row>
    <row r="50" spans="1:17" ht="16.5" hidden="1" x14ac:dyDescent="0.15">
      <c r="A50" s="31"/>
      <c r="B50" s="46"/>
      <c r="C50" s="59"/>
      <c r="D50" s="37" t="s">
        <v>47</v>
      </c>
      <c r="E50" s="38"/>
      <c r="F50" s="75">
        <f>INDEX($B$7:$H$17,MATCH(F49,$B$7:$B$17,0),6)</f>
        <v>0</v>
      </c>
      <c r="G50" s="76" t="str">
        <f>INDEX($B$7:$H$17,MATCH(F49,$B$7:$B$17,0),7)</f>
        <v>-</v>
      </c>
      <c r="H50" s="61" t="s">
        <v>67</v>
      </c>
      <c r="J50" s="31"/>
      <c r="K50" s="46"/>
      <c r="L50" s="59"/>
      <c r="M50" s="37" t="s">
        <v>47</v>
      </c>
      <c r="N50" s="38"/>
      <c r="O50" s="75">
        <f>INDEX($B$7:$H$17,MATCH(O49,$B$7:$B$17,0),6)</f>
        <v>0.98980000000000001</v>
      </c>
      <c r="P50" s="76" t="str">
        <f>INDEX($B$7:$H$17,MATCH(O49,$B$7:$B$17,0),7)</f>
        <v>kwh/km</v>
      </c>
      <c r="Q50" s="61" t="s">
        <v>67</v>
      </c>
    </row>
    <row r="51" spans="1:17" ht="16.5" hidden="1" x14ac:dyDescent="0.15">
      <c r="A51" s="31"/>
      <c r="B51" s="46"/>
      <c r="C51" s="59"/>
      <c r="D51" s="39" t="s">
        <v>17</v>
      </c>
      <c r="E51" s="40"/>
      <c r="F51" s="77">
        <f>INDEX($B$7:$H$17,MATCH(F49,$B$7:$B$17,0),2)</f>
        <v>0</v>
      </c>
      <c r="G51" s="76" t="str">
        <f>INDEX($B$7:$H$17,MATCH(F49,$B$7:$B$17,0),3)</f>
        <v>-</v>
      </c>
      <c r="H51" s="61" t="s">
        <v>68</v>
      </c>
      <c r="J51" s="31"/>
      <c r="K51" s="46"/>
      <c r="L51" s="59"/>
      <c r="M51" s="39" t="s">
        <v>17</v>
      </c>
      <c r="N51" s="40"/>
      <c r="O51" s="77">
        <f>INDEX($B$7:$H$17,MATCH(O49,$B$7:$B$17,0),2)</f>
        <v>1</v>
      </c>
      <c r="P51" s="76" t="str">
        <f>INDEX($B$7:$H$17,MATCH(O49,$B$7:$B$17,0),3)</f>
        <v>-</v>
      </c>
      <c r="Q51" s="61" t="s">
        <v>68</v>
      </c>
    </row>
    <row r="52" spans="1:17" ht="16.5" hidden="1" x14ac:dyDescent="0.15">
      <c r="A52" s="31"/>
      <c r="B52" s="46"/>
      <c r="C52" s="59"/>
      <c r="D52" s="49" t="s">
        <v>16</v>
      </c>
      <c r="E52" s="50"/>
      <c r="F52" s="75">
        <f>INDEX($B$7:$H$17,MATCH(F49,$B$7:$B$17,0),4)</f>
        <v>0</v>
      </c>
      <c r="G52" s="76" t="str">
        <f>INDEX($B$7:$H$17,MATCH(F49,$B$7:$B$17,0),5)</f>
        <v>-</v>
      </c>
      <c r="H52" s="61" t="s">
        <v>69</v>
      </c>
      <c r="J52" s="31"/>
      <c r="K52" s="46"/>
      <c r="L52" s="59"/>
      <c r="M52" s="49" t="s">
        <v>16</v>
      </c>
      <c r="N52" s="50"/>
      <c r="O52" s="75">
        <f>INDEX($B$7:$H$17,MATCH(O49,$B$7:$B$17,0),4)</f>
        <v>0.45600000000000002</v>
      </c>
      <c r="P52" s="76" t="str">
        <f>INDEX($B$7:$H$17,MATCH(O49,$B$7:$B$17,0),5)</f>
        <v>tCO2/MWh</v>
      </c>
      <c r="Q52" s="61" t="s">
        <v>69</v>
      </c>
    </row>
    <row r="53" spans="1:17" ht="16.5" hidden="1" x14ac:dyDescent="0.15">
      <c r="A53" s="31"/>
      <c r="B53" s="46"/>
      <c r="C53" s="59"/>
      <c r="D53" s="49" t="s">
        <v>113</v>
      </c>
      <c r="E53" s="50"/>
      <c r="F53" s="89">
        <v>0.45</v>
      </c>
      <c r="G53" s="76"/>
      <c r="H53" s="61" t="s">
        <v>114</v>
      </c>
      <c r="J53" s="31"/>
      <c r="K53" s="46"/>
      <c r="L53" s="59"/>
      <c r="M53" s="49" t="s">
        <v>113</v>
      </c>
      <c r="N53" s="50"/>
      <c r="O53" s="90">
        <v>0.45</v>
      </c>
      <c r="P53" s="76"/>
      <c r="Q53" s="61" t="s">
        <v>114</v>
      </c>
    </row>
    <row r="54" spans="1:17" ht="16.5" hidden="1" x14ac:dyDescent="0.15">
      <c r="A54" s="31"/>
      <c r="B54" s="46"/>
      <c r="C54" s="60"/>
      <c r="D54" s="49" t="s">
        <v>115</v>
      </c>
      <c r="E54" s="50"/>
      <c r="F54" s="74">
        <v>10000000</v>
      </c>
      <c r="G54" s="63" t="s">
        <v>82</v>
      </c>
      <c r="H54" s="61" t="s">
        <v>116</v>
      </c>
      <c r="J54" s="31"/>
      <c r="K54" s="46"/>
      <c r="L54" s="60"/>
      <c r="M54" s="49" t="s">
        <v>115</v>
      </c>
      <c r="N54" s="50"/>
      <c r="O54" s="74">
        <v>10000000</v>
      </c>
      <c r="P54" s="63" t="s">
        <v>82</v>
      </c>
      <c r="Q54" s="61" t="s">
        <v>116</v>
      </c>
    </row>
    <row r="55" spans="1:17" ht="14.25" hidden="1" x14ac:dyDescent="0.15">
      <c r="A55" s="31"/>
      <c r="B55" s="46"/>
      <c r="C55" s="55" t="s">
        <v>75</v>
      </c>
      <c r="D55" s="56"/>
      <c r="E55" s="72"/>
      <c r="F55" s="64">
        <f>F57/1000*F58*F59/F60*F61</f>
        <v>0</v>
      </c>
      <c r="G55" s="57" t="str">
        <f>G$19</f>
        <v>tCO2/y</v>
      </c>
      <c r="H55" s="58" t="s">
        <v>51</v>
      </c>
      <c r="J55" s="31"/>
      <c r="K55" s="46"/>
      <c r="L55" s="55" t="s">
        <v>75</v>
      </c>
      <c r="M55" s="56"/>
      <c r="N55" s="72" t="s">
        <v>103</v>
      </c>
      <c r="O55" s="64">
        <f>O57/1000*O58*O59/O60*O61</f>
        <v>2820.51</v>
      </c>
      <c r="P55" s="57" t="str">
        <f>P$19</f>
        <v>tCO2/y</v>
      </c>
      <c r="Q55" s="58" t="s">
        <v>51</v>
      </c>
    </row>
    <row r="56" spans="1:17" ht="14.25" hidden="1" x14ac:dyDescent="0.15">
      <c r="A56" s="31"/>
      <c r="B56" s="46"/>
      <c r="C56" s="59"/>
      <c r="D56" s="37" t="s">
        <v>48</v>
      </c>
      <c r="E56" s="38"/>
      <c r="F56" s="73" t="s">
        <v>80</v>
      </c>
      <c r="G56" s="78"/>
      <c r="H56" s="53" t="s">
        <v>49</v>
      </c>
      <c r="J56" s="31"/>
      <c r="K56" s="46"/>
      <c r="L56" s="59"/>
      <c r="M56" s="37" t="s">
        <v>48</v>
      </c>
      <c r="N56" s="38"/>
      <c r="O56" s="73" t="s">
        <v>97</v>
      </c>
      <c r="P56" s="78"/>
      <c r="Q56" s="53" t="s">
        <v>49</v>
      </c>
    </row>
    <row r="57" spans="1:17" ht="16.5" hidden="1" x14ac:dyDescent="0.15">
      <c r="A57" s="31"/>
      <c r="B57" s="46"/>
      <c r="C57" s="59"/>
      <c r="D57" s="37" t="s">
        <v>47</v>
      </c>
      <c r="E57" s="38"/>
      <c r="F57" s="75">
        <f>INDEX($B$7:$H$17,MATCH(F56,$B$7:$B$17,0),6)</f>
        <v>0</v>
      </c>
      <c r="G57" s="76" t="str">
        <f>INDEX($B$7:$H$17,MATCH(F56,$B$7:$B$17,0),7)</f>
        <v>-</v>
      </c>
      <c r="H57" s="61" t="s">
        <v>67</v>
      </c>
      <c r="J57" s="31"/>
      <c r="K57" s="46"/>
      <c r="L57" s="59"/>
      <c r="M57" s="37" t="s">
        <v>47</v>
      </c>
      <c r="N57" s="38"/>
      <c r="O57" s="75">
        <f>INDEX($B$7:$H$17,MATCH(O56,$B$7:$B$17,0),6)</f>
        <v>5.5500000000000001E-2</v>
      </c>
      <c r="P57" s="76" t="str">
        <f>INDEX($B$7:$H$17,MATCH(O56,$B$7:$B$17,0),7)</f>
        <v>L/km</v>
      </c>
      <c r="Q57" s="61" t="s">
        <v>67</v>
      </c>
    </row>
    <row r="58" spans="1:17" ht="16.5" hidden="1" x14ac:dyDescent="0.15">
      <c r="A58" s="31"/>
      <c r="B58" s="46"/>
      <c r="C58" s="59"/>
      <c r="D58" s="39" t="s">
        <v>17</v>
      </c>
      <c r="E58" s="40"/>
      <c r="F58" s="77">
        <f>INDEX($B$7:$H$17,MATCH(F56,$B$7:$B$17,0),2)</f>
        <v>0</v>
      </c>
      <c r="G58" s="76" t="str">
        <f>INDEX($B$7:$H$17,MATCH(F56,$B$7:$B$17,0),3)</f>
        <v>-</v>
      </c>
      <c r="H58" s="61" t="s">
        <v>68</v>
      </c>
      <c r="J58" s="31"/>
      <c r="K58" s="46"/>
      <c r="L58" s="59"/>
      <c r="M58" s="39" t="s">
        <v>17</v>
      </c>
      <c r="N58" s="40"/>
      <c r="O58" s="77">
        <f>INDEX($B$7:$H$17,MATCH(O56,$B$7:$B$17,0),2)</f>
        <v>33</v>
      </c>
      <c r="P58" s="76" t="str">
        <f>INDEX($B$7:$H$17,MATCH(O56,$B$7:$B$17,0),3)</f>
        <v>GJ/kl</v>
      </c>
      <c r="Q58" s="61" t="s">
        <v>68</v>
      </c>
    </row>
    <row r="59" spans="1:17" ht="16.5" hidden="1" x14ac:dyDescent="0.15">
      <c r="A59" s="31"/>
      <c r="B59" s="46"/>
      <c r="C59" s="59"/>
      <c r="D59" s="49" t="s">
        <v>16</v>
      </c>
      <c r="E59" s="50"/>
      <c r="F59" s="75">
        <f>INDEX($B$7:$H$17,MATCH(F56,$B$7:$B$17,0),4)</f>
        <v>0</v>
      </c>
      <c r="G59" s="76" t="str">
        <f>INDEX($B$7:$H$17,MATCH(F56,$B$7:$B$17,0),5)</f>
        <v>-</v>
      </c>
      <c r="H59" s="61" t="s">
        <v>69</v>
      </c>
      <c r="J59" s="31"/>
      <c r="K59" s="46"/>
      <c r="L59" s="59"/>
      <c r="M59" s="49" t="s">
        <v>16</v>
      </c>
      <c r="N59" s="50"/>
      <c r="O59" s="75">
        <f>INDEX($B$7:$H$17,MATCH(O56,$B$7:$B$17,0),4)</f>
        <v>6.93E-2</v>
      </c>
      <c r="P59" s="76" t="str">
        <f>INDEX($B$7:$H$17,MATCH(O56,$B$7:$B$17,0),5)</f>
        <v>tCO2/GJ</v>
      </c>
      <c r="Q59" s="61" t="s">
        <v>69</v>
      </c>
    </row>
    <row r="60" spans="1:17" ht="16.5" hidden="1" x14ac:dyDescent="0.15">
      <c r="A60" s="31"/>
      <c r="B60" s="46"/>
      <c r="C60" s="59"/>
      <c r="D60" s="49" t="s">
        <v>113</v>
      </c>
      <c r="E60" s="50"/>
      <c r="F60" s="90">
        <v>0.45</v>
      </c>
      <c r="G60" s="76"/>
      <c r="H60" s="61" t="s">
        <v>114</v>
      </c>
      <c r="J60" s="31"/>
      <c r="K60" s="46"/>
      <c r="L60" s="59"/>
      <c r="M60" s="49" t="s">
        <v>113</v>
      </c>
      <c r="N60" s="50"/>
      <c r="O60" s="90">
        <v>0.45</v>
      </c>
      <c r="P60" s="76"/>
      <c r="Q60" s="61" t="s">
        <v>114</v>
      </c>
    </row>
    <row r="61" spans="1:17" ht="16.5" hidden="1" x14ac:dyDescent="0.15">
      <c r="A61" s="31"/>
      <c r="B61" s="46"/>
      <c r="C61" s="60"/>
      <c r="D61" s="49" t="s">
        <v>115</v>
      </c>
      <c r="E61" s="50"/>
      <c r="F61" s="74">
        <v>10000000</v>
      </c>
      <c r="G61" s="63" t="s">
        <v>82</v>
      </c>
      <c r="H61" s="61" t="s">
        <v>116</v>
      </c>
      <c r="J61" s="31"/>
      <c r="K61" s="46"/>
      <c r="L61" s="60"/>
      <c r="M61" s="49" t="s">
        <v>115</v>
      </c>
      <c r="N61" s="50"/>
      <c r="O61" s="74">
        <v>10000000</v>
      </c>
      <c r="P61" s="63" t="s">
        <v>82</v>
      </c>
      <c r="Q61" s="61" t="s">
        <v>116</v>
      </c>
    </row>
    <row r="62" spans="1:17" ht="14.25" hidden="1" x14ac:dyDescent="0.15">
      <c r="A62" s="31"/>
      <c r="B62" s="46"/>
      <c r="C62" s="55" t="s">
        <v>76</v>
      </c>
      <c r="D62" s="56"/>
      <c r="E62" s="72"/>
      <c r="F62" s="64">
        <f>F64/1000*F65*F66/F67*F68</f>
        <v>0</v>
      </c>
      <c r="G62" s="57" t="str">
        <f>G$19</f>
        <v>tCO2/y</v>
      </c>
      <c r="H62" s="58" t="s">
        <v>51</v>
      </c>
      <c r="J62" s="31"/>
      <c r="K62" s="46"/>
      <c r="L62" s="55" t="s">
        <v>76</v>
      </c>
      <c r="M62" s="56"/>
      <c r="N62" s="72" t="s">
        <v>104</v>
      </c>
      <c r="O62" s="64">
        <f>O64/1000*O65*O66/O67*O68</f>
        <v>10029.973333333333</v>
      </c>
      <c r="P62" s="57" t="str">
        <f>P$19</f>
        <v>tCO2/y</v>
      </c>
      <c r="Q62" s="58" t="s">
        <v>51</v>
      </c>
    </row>
    <row r="63" spans="1:17" ht="14.25" hidden="1" x14ac:dyDescent="0.15">
      <c r="A63" s="31"/>
      <c r="B63" s="46"/>
      <c r="C63" s="59"/>
      <c r="D63" s="37" t="s">
        <v>48</v>
      </c>
      <c r="E63" s="38"/>
      <c r="F63" s="73" t="s">
        <v>80</v>
      </c>
      <c r="G63" s="78"/>
      <c r="H63" s="53" t="s">
        <v>49</v>
      </c>
      <c r="J63" s="31"/>
      <c r="K63" s="46"/>
      <c r="L63" s="59"/>
      <c r="M63" s="37" t="s">
        <v>48</v>
      </c>
      <c r="N63" s="38"/>
      <c r="O63" s="73" t="s">
        <v>109</v>
      </c>
      <c r="P63" s="78"/>
      <c r="Q63" s="53" t="s">
        <v>49</v>
      </c>
    </row>
    <row r="64" spans="1:17" ht="16.5" hidden="1" x14ac:dyDescent="0.15">
      <c r="A64" s="31"/>
      <c r="B64" s="46"/>
      <c r="C64" s="59"/>
      <c r="D64" s="37" t="s">
        <v>47</v>
      </c>
      <c r="E64" s="38"/>
      <c r="F64" s="75">
        <f>INDEX($B$7:$H$17,MATCH(F63,$B$7:$B$17,0),6)</f>
        <v>0</v>
      </c>
      <c r="G64" s="76" t="str">
        <f>INDEX($B$7:$H$17,MATCH(F63,$B$7:$B$17,0),7)</f>
        <v>-</v>
      </c>
      <c r="H64" s="61" t="s">
        <v>67</v>
      </c>
      <c r="J64" s="31"/>
      <c r="K64" s="46"/>
      <c r="L64" s="59"/>
      <c r="M64" s="37" t="s">
        <v>47</v>
      </c>
      <c r="N64" s="38"/>
      <c r="O64" s="75">
        <f>INDEX($B$7:$H$17,MATCH(O63,$B$7:$B$17,0),6)</f>
        <v>0.98980000000000001</v>
      </c>
      <c r="P64" s="76" t="str">
        <f>INDEX($B$7:$H$17,MATCH(O63,$B$7:$B$17,0),7)</f>
        <v>kwh/km</v>
      </c>
      <c r="Q64" s="61" t="s">
        <v>67</v>
      </c>
    </row>
    <row r="65" spans="1:17" ht="16.5" hidden="1" x14ac:dyDescent="0.15">
      <c r="A65" s="31"/>
      <c r="B65" s="46"/>
      <c r="C65" s="59"/>
      <c r="D65" s="39" t="s">
        <v>17</v>
      </c>
      <c r="E65" s="40"/>
      <c r="F65" s="77">
        <f>INDEX($B$7:$H$17,MATCH(F63,$B$7:$B$17,0),2)</f>
        <v>0</v>
      </c>
      <c r="G65" s="76" t="str">
        <f>INDEX($B$7:$H$17,MATCH(F63,$B$7:$B$17,0),3)</f>
        <v>-</v>
      </c>
      <c r="H65" s="61" t="s">
        <v>68</v>
      </c>
      <c r="J65" s="31"/>
      <c r="K65" s="46"/>
      <c r="L65" s="59"/>
      <c r="M65" s="39" t="s">
        <v>17</v>
      </c>
      <c r="N65" s="40"/>
      <c r="O65" s="77">
        <f>INDEX($B$7:$H$17,MATCH(O63,$B$7:$B$17,0),2)</f>
        <v>1</v>
      </c>
      <c r="P65" s="76" t="str">
        <f>INDEX($B$7:$H$17,MATCH(O63,$B$7:$B$17,0),3)</f>
        <v>-</v>
      </c>
      <c r="Q65" s="61" t="s">
        <v>68</v>
      </c>
    </row>
    <row r="66" spans="1:17" ht="16.5" hidden="1" x14ac:dyDescent="0.15">
      <c r="A66" s="31"/>
      <c r="B66" s="46"/>
      <c r="C66" s="59"/>
      <c r="D66" s="49" t="s">
        <v>16</v>
      </c>
      <c r="E66" s="50"/>
      <c r="F66" s="75">
        <f>INDEX($B$7:$H$17,MATCH(F63,$B$7:$B$17,0),4)</f>
        <v>0</v>
      </c>
      <c r="G66" s="76" t="str">
        <f>INDEX($B$7:$H$17,MATCH(F63,$B$7:$B$17,0),5)</f>
        <v>-</v>
      </c>
      <c r="H66" s="61" t="s">
        <v>69</v>
      </c>
      <c r="J66" s="31"/>
      <c r="K66" s="46"/>
      <c r="L66" s="59"/>
      <c r="M66" s="49" t="s">
        <v>16</v>
      </c>
      <c r="N66" s="50"/>
      <c r="O66" s="75">
        <f>INDEX($B$7:$H$17,MATCH(O63,$B$7:$B$17,0),4)</f>
        <v>0.45600000000000002</v>
      </c>
      <c r="P66" s="76" t="str">
        <f>INDEX($B$7:$H$17,MATCH(O63,$B$7:$B$17,0),5)</f>
        <v>tCO2/MWh</v>
      </c>
      <c r="Q66" s="61" t="s">
        <v>69</v>
      </c>
    </row>
    <row r="67" spans="1:17" ht="16.5" hidden="1" x14ac:dyDescent="0.15">
      <c r="A67" s="31"/>
      <c r="B67" s="46"/>
      <c r="C67" s="59"/>
      <c r="D67" s="49" t="s">
        <v>113</v>
      </c>
      <c r="E67" s="50"/>
      <c r="F67" s="90">
        <v>0.45</v>
      </c>
      <c r="G67" s="76"/>
      <c r="H67" s="61" t="s">
        <v>114</v>
      </c>
      <c r="J67" s="31"/>
      <c r="K67" s="46"/>
      <c r="L67" s="59"/>
      <c r="M67" s="49" t="s">
        <v>113</v>
      </c>
      <c r="N67" s="50"/>
      <c r="O67" s="90">
        <v>0.45</v>
      </c>
      <c r="P67" s="76"/>
      <c r="Q67" s="61" t="s">
        <v>114</v>
      </c>
    </row>
    <row r="68" spans="1:17" ht="16.5" hidden="1" x14ac:dyDescent="0.15">
      <c r="A68" s="31"/>
      <c r="B68" s="46"/>
      <c r="C68" s="60"/>
      <c r="D68" s="49" t="s">
        <v>115</v>
      </c>
      <c r="E68" s="50"/>
      <c r="F68" s="74">
        <v>10000000</v>
      </c>
      <c r="G68" s="63" t="s">
        <v>82</v>
      </c>
      <c r="H68" s="61" t="s">
        <v>116</v>
      </c>
      <c r="J68" s="31"/>
      <c r="K68" s="46"/>
      <c r="L68" s="60"/>
      <c r="M68" s="49" t="s">
        <v>115</v>
      </c>
      <c r="N68" s="50"/>
      <c r="O68" s="74">
        <v>10000000</v>
      </c>
      <c r="P68" s="63" t="s">
        <v>82</v>
      </c>
      <c r="Q68" s="61" t="s">
        <v>116</v>
      </c>
    </row>
    <row r="69" spans="1:17" ht="14.25" hidden="1" x14ac:dyDescent="0.15">
      <c r="A69" s="31"/>
      <c r="B69" s="46"/>
      <c r="C69" s="55" t="s">
        <v>77</v>
      </c>
      <c r="D69" s="56"/>
      <c r="E69" s="72"/>
      <c r="F69" s="64">
        <f>F71/1000*F72*F73/F74*F75</f>
        <v>0</v>
      </c>
      <c r="G69" s="57" t="str">
        <f>G$19</f>
        <v>tCO2/y</v>
      </c>
      <c r="H69" s="58" t="s">
        <v>51</v>
      </c>
      <c r="J69" s="31"/>
      <c r="K69" s="46"/>
      <c r="L69" s="55" t="s">
        <v>77</v>
      </c>
      <c r="M69" s="56"/>
      <c r="N69" s="72" t="s">
        <v>105</v>
      </c>
      <c r="O69" s="64">
        <f>O71/1000*O72*O73/O74*O75</f>
        <v>5115.5180266666657</v>
      </c>
      <c r="P69" s="57" t="str">
        <f>P$19</f>
        <v>tCO2/y</v>
      </c>
      <c r="Q69" s="58" t="s">
        <v>51</v>
      </c>
    </row>
    <row r="70" spans="1:17" ht="14.25" hidden="1" x14ac:dyDescent="0.15">
      <c r="A70" s="31"/>
      <c r="B70" s="46"/>
      <c r="C70" s="59"/>
      <c r="D70" s="37" t="s">
        <v>48</v>
      </c>
      <c r="E70" s="38"/>
      <c r="F70" s="73" t="s">
        <v>80</v>
      </c>
      <c r="G70" s="78"/>
      <c r="H70" s="53" t="s">
        <v>49</v>
      </c>
      <c r="J70" s="31"/>
      <c r="K70" s="46"/>
      <c r="L70" s="59"/>
      <c r="M70" s="37" t="s">
        <v>48</v>
      </c>
      <c r="N70" s="38"/>
      <c r="O70" s="73" t="s">
        <v>110</v>
      </c>
      <c r="P70" s="78"/>
      <c r="Q70" s="53" t="s">
        <v>49</v>
      </c>
    </row>
    <row r="71" spans="1:17" ht="16.5" hidden="1" x14ac:dyDescent="0.15">
      <c r="A71" s="31"/>
      <c r="B71" s="46"/>
      <c r="C71" s="59"/>
      <c r="D71" s="37" t="s">
        <v>47</v>
      </c>
      <c r="E71" s="38"/>
      <c r="F71" s="75">
        <f>INDEX($B$7:$H$17,MATCH(F70,$B$7:$B$17,0),6)</f>
        <v>0</v>
      </c>
      <c r="G71" s="76" t="str">
        <f>INDEX($B$7:$H$17,MATCH(F70,$B$7:$B$17,0),7)</f>
        <v>-</v>
      </c>
      <c r="H71" s="61" t="s">
        <v>67</v>
      </c>
      <c r="J71" s="31"/>
      <c r="K71" s="46"/>
      <c r="L71" s="59"/>
      <c r="M71" s="37" t="s">
        <v>47</v>
      </c>
      <c r="N71" s="38"/>
      <c r="O71" s="75">
        <f>INDEX($B$7:$H$17,MATCH(O70,$B$7:$B$17,0),6)</f>
        <v>8.8880000000000001E-2</v>
      </c>
      <c r="P71" s="76" t="str">
        <f>INDEX($B$7:$H$17,MATCH(O70,$B$7:$B$17,0),7)</f>
        <v>L/km</v>
      </c>
      <c r="Q71" s="61" t="s">
        <v>67</v>
      </c>
    </row>
    <row r="72" spans="1:17" ht="16.5" hidden="1" x14ac:dyDescent="0.15">
      <c r="A72" s="31"/>
      <c r="B72" s="46"/>
      <c r="C72" s="59"/>
      <c r="D72" s="39" t="s">
        <v>17</v>
      </c>
      <c r="E72" s="40"/>
      <c r="F72" s="77">
        <f>INDEX($B$7:$H$17,MATCH(F70,$B$7:$B$17,0),2)</f>
        <v>0</v>
      </c>
      <c r="G72" s="76" t="str">
        <f>INDEX($B$7:$H$17,MATCH(F70,$B$7:$B$17,0),3)</f>
        <v>-</v>
      </c>
      <c r="H72" s="61" t="s">
        <v>68</v>
      </c>
      <c r="J72" s="31"/>
      <c r="K72" s="46"/>
      <c r="L72" s="59"/>
      <c r="M72" s="39" t="s">
        <v>17</v>
      </c>
      <c r="N72" s="40"/>
      <c r="O72" s="77">
        <f>INDEX($B$7:$H$17,MATCH(O70,$B$7:$B$17,0),2)</f>
        <v>37.700000000000003</v>
      </c>
      <c r="P72" s="76" t="str">
        <f>INDEX($B$7:$H$17,MATCH(O70,$B$7:$B$17,0),3)</f>
        <v>GJ/kl</v>
      </c>
      <c r="Q72" s="61" t="s">
        <v>68</v>
      </c>
    </row>
    <row r="73" spans="1:17" ht="16.5" hidden="1" x14ac:dyDescent="0.15">
      <c r="A73" s="31"/>
      <c r="B73" s="46"/>
      <c r="C73" s="59"/>
      <c r="D73" s="49" t="s">
        <v>16</v>
      </c>
      <c r="E73" s="50"/>
      <c r="F73" s="75">
        <f>INDEX($B$7:$H$17,MATCH(F70,$B$7:$B$17,0),4)</f>
        <v>0</v>
      </c>
      <c r="G73" s="76" t="str">
        <f>INDEX($B$7:$H$17,MATCH(F70,$B$7:$B$17,0),5)</f>
        <v>-</v>
      </c>
      <c r="H73" s="61" t="s">
        <v>69</v>
      </c>
      <c r="J73" s="31"/>
      <c r="K73" s="46"/>
      <c r="L73" s="59"/>
      <c r="M73" s="49" t="s">
        <v>16</v>
      </c>
      <c r="N73" s="50"/>
      <c r="O73" s="75">
        <f>INDEX($B$7:$H$17,MATCH(O70,$B$7:$B$17,0),4)</f>
        <v>6.8699999999999997E-2</v>
      </c>
      <c r="P73" s="76" t="str">
        <f>INDEX($B$7:$H$17,MATCH(O70,$B$7:$B$17,0),5)</f>
        <v>tCO2/GJ</v>
      </c>
      <c r="Q73" s="61" t="s">
        <v>69</v>
      </c>
    </row>
    <row r="74" spans="1:17" ht="16.5" hidden="1" x14ac:dyDescent="0.15">
      <c r="A74" s="31"/>
      <c r="B74" s="46"/>
      <c r="C74" s="59"/>
      <c r="D74" s="49" t="s">
        <v>113</v>
      </c>
      <c r="E74" s="50"/>
      <c r="F74" s="89">
        <v>0.45</v>
      </c>
      <c r="G74" s="76"/>
      <c r="H74" s="61" t="s">
        <v>114</v>
      </c>
      <c r="J74" s="31"/>
      <c r="K74" s="46"/>
      <c r="L74" s="59"/>
      <c r="M74" s="49" t="s">
        <v>113</v>
      </c>
      <c r="N74" s="50"/>
      <c r="O74" s="90">
        <v>0.45</v>
      </c>
      <c r="P74" s="76"/>
      <c r="Q74" s="61" t="s">
        <v>114</v>
      </c>
    </row>
    <row r="75" spans="1:17" ht="16.5" hidden="1" x14ac:dyDescent="0.15">
      <c r="A75" s="31"/>
      <c r="B75" s="46"/>
      <c r="C75" s="60"/>
      <c r="D75" s="49" t="s">
        <v>115</v>
      </c>
      <c r="E75" s="50"/>
      <c r="F75" s="74">
        <v>10000000</v>
      </c>
      <c r="G75" s="63" t="s">
        <v>82</v>
      </c>
      <c r="H75" s="61" t="s">
        <v>116</v>
      </c>
      <c r="J75" s="31"/>
      <c r="K75" s="46"/>
      <c r="L75" s="60"/>
      <c r="M75" s="49" t="s">
        <v>115</v>
      </c>
      <c r="N75" s="50"/>
      <c r="O75" s="74">
        <v>10000000</v>
      </c>
      <c r="P75" s="63" t="s">
        <v>82</v>
      </c>
      <c r="Q75" s="61" t="s">
        <v>116</v>
      </c>
    </row>
    <row r="76" spans="1:17" ht="14.25" hidden="1" x14ac:dyDescent="0.15">
      <c r="A76" s="31"/>
      <c r="B76" s="46"/>
      <c r="C76" s="55" t="s">
        <v>78</v>
      </c>
      <c r="D76" s="56"/>
      <c r="E76" s="72"/>
      <c r="F76" s="64">
        <f>F78/1000*F79*F80/F81*F82</f>
        <v>0</v>
      </c>
      <c r="G76" s="57" t="str">
        <f>G$19</f>
        <v>tCO2/y</v>
      </c>
      <c r="H76" s="58" t="s">
        <v>51</v>
      </c>
      <c r="J76" s="31"/>
      <c r="K76" s="46"/>
      <c r="L76" s="55" t="s">
        <v>78</v>
      </c>
      <c r="M76" s="56"/>
      <c r="N76" s="72" t="s">
        <v>106</v>
      </c>
      <c r="O76" s="64">
        <f>O78/1000*O79*O80/O81*O82</f>
        <v>5254.784737777778</v>
      </c>
      <c r="P76" s="57" t="str">
        <f>P$19</f>
        <v>tCO2/y</v>
      </c>
      <c r="Q76" s="58" t="s">
        <v>51</v>
      </c>
    </row>
    <row r="77" spans="1:17" ht="14.25" hidden="1" x14ac:dyDescent="0.15">
      <c r="A77" s="31"/>
      <c r="B77" s="46"/>
      <c r="C77" s="59"/>
      <c r="D77" s="37" t="s">
        <v>48</v>
      </c>
      <c r="E77" s="38"/>
      <c r="F77" s="73" t="s">
        <v>80</v>
      </c>
      <c r="G77" s="78"/>
      <c r="H77" s="53" t="s">
        <v>49</v>
      </c>
      <c r="J77" s="31"/>
      <c r="K77" s="46"/>
      <c r="L77" s="59"/>
      <c r="M77" s="37" t="s">
        <v>48</v>
      </c>
      <c r="N77" s="38"/>
      <c r="O77" s="73" t="s">
        <v>111</v>
      </c>
      <c r="P77" s="78"/>
      <c r="Q77" s="53" t="s">
        <v>49</v>
      </c>
    </row>
    <row r="78" spans="1:17" ht="16.5" hidden="1" x14ac:dyDescent="0.15">
      <c r="A78" s="31"/>
      <c r="B78" s="46"/>
      <c r="C78" s="59"/>
      <c r="D78" s="37" t="s">
        <v>47</v>
      </c>
      <c r="E78" s="38"/>
      <c r="F78" s="75">
        <f>INDEX($B$7:$H$17,MATCH(F77,$B$7:$B$17,0),6)</f>
        <v>0</v>
      </c>
      <c r="G78" s="76" t="str">
        <f>INDEX($B$7:$H$17,MATCH(F77,$B$7:$B$17,0),7)</f>
        <v>-</v>
      </c>
      <c r="H78" s="61" t="s">
        <v>67</v>
      </c>
      <c r="J78" s="31"/>
      <c r="K78" s="46"/>
      <c r="L78" s="59"/>
      <c r="M78" s="37" t="s">
        <v>47</v>
      </c>
      <c r="N78" s="38"/>
      <c r="O78" s="75">
        <f>INDEX($B$7:$H$17,MATCH(O77,$B$7:$B$17,0),6)</f>
        <v>7.7710000000000001E-2</v>
      </c>
      <c r="P78" s="76" t="str">
        <f>INDEX($B$7:$H$17,MATCH(O77,$B$7:$B$17,0),7)</f>
        <v>Nm3/km</v>
      </c>
      <c r="Q78" s="61" t="s">
        <v>67</v>
      </c>
    </row>
    <row r="79" spans="1:17" ht="16.5" hidden="1" x14ac:dyDescent="0.15">
      <c r="A79" s="31"/>
      <c r="B79" s="46"/>
      <c r="C79" s="59"/>
      <c r="D79" s="39" t="s">
        <v>17</v>
      </c>
      <c r="E79" s="40"/>
      <c r="F79" s="77">
        <f>INDEX($B$7:$H$17,MATCH(F77,$B$7:$B$17,0),2)</f>
        <v>0</v>
      </c>
      <c r="G79" s="76" t="str">
        <f>INDEX($B$7:$H$17,MATCH(F77,$B$7:$B$17,0),3)</f>
        <v>-</v>
      </c>
      <c r="H79" s="61" t="s">
        <v>68</v>
      </c>
      <c r="J79" s="31"/>
      <c r="K79" s="46"/>
      <c r="L79" s="59"/>
      <c r="M79" s="39" t="s">
        <v>17</v>
      </c>
      <c r="N79" s="40"/>
      <c r="O79" s="77">
        <f>INDEX($B$7:$H$17,MATCH(O77,$B$7:$B$17,0),2)</f>
        <v>50.8</v>
      </c>
      <c r="P79" s="76" t="str">
        <f>INDEX($B$7:$H$17,MATCH(O77,$B$7:$B$17,0),3)</f>
        <v>GJ/t</v>
      </c>
      <c r="Q79" s="61" t="s">
        <v>68</v>
      </c>
    </row>
    <row r="80" spans="1:17" ht="16.5" hidden="1" x14ac:dyDescent="0.15">
      <c r="A80" s="31"/>
      <c r="B80" s="46"/>
      <c r="C80" s="59"/>
      <c r="D80" s="49" t="s">
        <v>16</v>
      </c>
      <c r="E80" s="50"/>
      <c r="F80" s="75">
        <f>INDEX($B$7:$H$17,MATCH(F77,$B$7:$B$17,0),4)</f>
        <v>0</v>
      </c>
      <c r="G80" s="76" t="str">
        <f>INDEX($B$7:$H$17,MATCH(F77,$B$7:$B$17,0),5)</f>
        <v>-</v>
      </c>
      <c r="H80" s="61" t="s">
        <v>69</v>
      </c>
      <c r="J80" s="31"/>
      <c r="K80" s="46"/>
      <c r="L80" s="59"/>
      <c r="M80" s="49" t="s">
        <v>16</v>
      </c>
      <c r="N80" s="50"/>
      <c r="O80" s="75">
        <f>INDEX($B$7:$H$17,MATCH(O77,$B$7:$B$17,0),4)</f>
        <v>5.9900000000000002E-2</v>
      </c>
      <c r="P80" s="76" t="str">
        <f>INDEX($B$7:$H$17,MATCH(O77,$B$7:$B$17,0),5)</f>
        <v>tCO2/GJ</v>
      </c>
      <c r="Q80" s="61" t="s">
        <v>69</v>
      </c>
    </row>
    <row r="81" spans="1:17" ht="16.5" hidden="1" x14ac:dyDescent="0.15">
      <c r="A81" s="31"/>
      <c r="B81" s="46"/>
      <c r="C81" s="59"/>
      <c r="D81" s="49" t="s">
        <v>113</v>
      </c>
      <c r="E81" s="50"/>
      <c r="F81" s="90">
        <v>0.45</v>
      </c>
      <c r="G81" s="76"/>
      <c r="H81" s="61" t="s">
        <v>114</v>
      </c>
      <c r="J81" s="31"/>
      <c r="K81" s="46"/>
      <c r="L81" s="59"/>
      <c r="M81" s="49" t="s">
        <v>113</v>
      </c>
      <c r="N81" s="50"/>
      <c r="O81" s="90">
        <v>0.45</v>
      </c>
      <c r="P81" s="76"/>
      <c r="Q81" s="61" t="s">
        <v>114</v>
      </c>
    </row>
    <row r="82" spans="1:17" ht="16.5" hidden="1" x14ac:dyDescent="0.15">
      <c r="A82" s="31"/>
      <c r="B82" s="46"/>
      <c r="C82" s="60"/>
      <c r="D82" s="49" t="s">
        <v>115</v>
      </c>
      <c r="E82" s="50"/>
      <c r="F82" s="74">
        <v>10000000</v>
      </c>
      <c r="G82" s="63" t="s">
        <v>82</v>
      </c>
      <c r="H82" s="61" t="s">
        <v>116</v>
      </c>
      <c r="J82" s="31"/>
      <c r="K82" s="46"/>
      <c r="L82" s="60"/>
      <c r="M82" s="49" t="s">
        <v>115</v>
      </c>
      <c r="N82" s="50"/>
      <c r="O82" s="74">
        <v>10000000</v>
      </c>
      <c r="P82" s="63" t="s">
        <v>82</v>
      </c>
      <c r="Q82" s="61" t="s">
        <v>116</v>
      </c>
    </row>
    <row r="83" spans="1:17" ht="14.25" x14ac:dyDescent="0.15">
      <c r="A83" s="31"/>
      <c r="B83" s="46"/>
      <c r="C83" s="55" t="s">
        <v>79</v>
      </c>
      <c r="D83" s="56"/>
      <c r="E83" s="72"/>
      <c r="F83" s="64">
        <f>F85/1000*F86*F87/F88*F89</f>
        <v>0</v>
      </c>
      <c r="G83" s="57" t="str">
        <f>G$19</f>
        <v>tCO2/y</v>
      </c>
      <c r="H83" s="58" t="s">
        <v>51</v>
      </c>
      <c r="J83" s="31"/>
      <c r="K83" s="46"/>
      <c r="L83" s="55" t="s">
        <v>79</v>
      </c>
      <c r="M83" s="56"/>
      <c r="N83" s="72" t="s">
        <v>107</v>
      </c>
      <c r="O83" s="64">
        <f>O85/1000*O86*O87/O88*O89</f>
        <v>3283.38</v>
      </c>
      <c r="P83" s="57" t="str">
        <f>P$19</f>
        <v>tCO2/y</v>
      </c>
      <c r="Q83" s="58" t="s">
        <v>51</v>
      </c>
    </row>
    <row r="84" spans="1:17" ht="14.25" x14ac:dyDescent="0.15">
      <c r="A84" s="31"/>
      <c r="B84" s="46"/>
      <c r="C84" s="59"/>
      <c r="D84" s="37" t="s">
        <v>48</v>
      </c>
      <c r="E84" s="38"/>
      <c r="F84" s="73" t="s">
        <v>80</v>
      </c>
      <c r="G84" s="78"/>
      <c r="H84" s="53" t="s">
        <v>49</v>
      </c>
      <c r="J84" s="31"/>
      <c r="K84" s="46"/>
      <c r="L84" s="59"/>
      <c r="M84" s="37" t="s">
        <v>48</v>
      </c>
      <c r="N84" s="38"/>
      <c r="O84" s="73" t="s">
        <v>108</v>
      </c>
      <c r="P84" s="78"/>
      <c r="Q84" s="53" t="s">
        <v>49</v>
      </c>
    </row>
    <row r="85" spans="1:17" ht="16.5" x14ac:dyDescent="0.15">
      <c r="A85" s="31"/>
      <c r="B85" s="46"/>
      <c r="C85" s="59"/>
      <c r="D85" s="37" t="s">
        <v>47</v>
      </c>
      <c r="E85" s="38"/>
      <c r="F85" s="75">
        <f>INDEX($B$7:$H$17,MATCH(F84,$B$7:$B$17,0),6)</f>
        <v>0</v>
      </c>
      <c r="G85" s="76" t="str">
        <f>INDEX($B$7:$H$17,MATCH(F84,$B$7:$B$17,0),7)</f>
        <v>-</v>
      </c>
      <c r="H85" s="61" t="s">
        <v>67</v>
      </c>
      <c r="J85" s="31"/>
      <c r="K85" s="46"/>
      <c r="L85" s="59"/>
      <c r="M85" s="37" t="s">
        <v>47</v>
      </c>
      <c r="N85" s="38"/>
      <c r="O85" s="75">
        <f>INDEX($B$7:$H$17,MATCH(O84,$B$7:$B$17,0),6)</f>
        <v>6.6600000000000006E-2</v>
      </c>
      <c r="P85" s="76" t="str">
        <f>INDEX($B$7:$H$17,MATCH(O84,$B$7:$B$17,0),7)</f>
        <v>kg/km</v>
      </c>
      <c r="Q85" s="61" t="s">
        <v>67</v>
      </c>
    </row>
    <row r="86" spans="1:17" ht="16.5" x14ac:dyDescent="0.15">
      <c r="A86" s="31"/>
      <c r="B86" s="46"/>
      <c r="C86" s="59"/>
      <c r="D86" s="39" t="s">
        <v>17</v>
      </c>
      <c r="E86" s="40"/>
      <c r="F86" s="77">
        <f>INDEX($B$7:$H$17,MATCH(F84,$B$7:$B$17,0),2)</f>
        <v>0</v>
      </c>
      <c r="G86" s="76" t="str">
        <f>INDEX($B$7:$H$17,MATCH(F84,$B$7:$B$17,0),3)</f>
        <v>-</v>
      </c>
      <c r="H86" s="61" t="s">
        <v>68</v>
      </c>
      <c r="J86" s="31"/>
      <c r="K86" s="46"/>
      <c r="L86" s="59"/>
      <c r="M86" s="39" t="s">
        <v>17</v>
      </c>
      <c r="N86" s="40"/>
      <c r="O86" s="77">
        <f>INDEX($B$7:$H$17,MATCH(O84,$B$7:$B$17,0),2)</f>
        <v>43.5</v>
      </c>
      <c r="P86" s="76" t="str">
        <f>INDEX($B$7:$H$17,MATCH(O84,$B$7:$B$17,0),3)</f>
        <v>GJ/1000Nm3</v>
      </c>
      <c r="Q86" s="61" t="s">
        <v>68</v>
      </c>
    </row>
    <row r="87" spans="1:17" ht="16.5" x14ac:dyDescent="0.15">
      <c r="A87" s="31"/>
      <c r="B87" s="46"/>
      <c r="C87" s="59"/>
      <c r="D87" s="49" t="s">
        <v>16</v>
      </c>
      <c r="E87" s="50"/>
      <c r="F87" s="75">
        <f>INDEX($B$7:$H$17,MATCH(F84,$B$7:$B$17,0),4)</f>
        <v>0</v>
      </c>
      <c r="G87" s="76" t="str">
        <f>INDEX($B$7:$H$17,MATCH(F84,$B$7:$B$17,0),5)</f>
        <v>-</v>
      </c>
      <c r="H87" s="61" t="s">
        <v>69</v>
      </c>
      <c r="J87" s="31"/>
      <c r="K87" s="46"/>
      <c r="L87" s="59"/>
      <c r="M87" s="49" t="s">
        <v>16</v>
      </c>
      <c r="N87" s="50"/>
      <c r="O87" s="75">
        <f>INDEX($B$7:$H$17,MATCH(O84,$B$7:$B$17,0),4)</f>
        <v>5.0999999999999997E-2</v>
      </c>
      <c r="P87" s="76" t="str">
        <f>INDEX($B$7:$H$17,MATCH(O84,$B$7:$B$17,0),5)</f>
        <v>tCO2/GJ</v>
      </c>
      <c r="Q87" s="61" t="s">
        <v>69</v>
      </c>
    </row>
    <row r="88" spans="1:17" ht="16.5" x14ac:dyDescent="0.15">
      <c r="A88" s="31"/>
      <c r="B88" s="46"/>
      <c r="C88" s="59"/>
      <c r="D88" s="49" t="s">
        <v>113</v>
      </c>
      <c r="E88" s="50"/>
      <c r="F88" s="90">
        <v>0.45</v>
      </c>
      <c r="G88" s="76"/>
      <c r="H88" s="61" t="s">
        <v>114</v>
      </c>
      <c r="J88" s="31"/>
      <c r="K88" s="46"/>
      <c r="L88" s="59"/>
      <c r="M88" s="49" t="s">
        <v>113</v>
      </c>
      <c r="N88" s="50"/>
      <c r="O88" s="90">
        <v>0.45</v>
      </c>
      <c r="P88" s="76"/>
      <c r="Q88" s="61" t="s">
        <v>114</v>
      </c>
    </row>
    <row r="89" spans="1:17" ht="16.5" x14ac:dyDescent="0.15">
      <c r="A89" s="31"/>
      <c r="B89" s="46"/>
      <c r="C89" s="60"/>
      <c r="D89" s="49" t="s">
        <v>115</v>
      </c>
      <c r="E89" s="50"/>
      <c r="F89" s="74">
        <v>10000000</v>
      </c>
      <c r="G89" s="63" t="s">
        <v>82</v>
      </c>
      <c r="H89" s="61" t="s">
        <v>116</v>
      </c>
      <c r="J89" s="31"/>
      <c r="K89" s="46"/>
      <c r="L89" s="60"/>
      <c r="M89" s="49" t="s">
        <v>115</v>
      </c>
      <c r="N89" s="50"/>
      <c r="O89" s="74">
        <v>10000000</v>
      </c>
      <c r="P89" s="63" t="s">
        <v>82</v>
      </c>
      <c r="Q89" s="61" t="s">
        <v>116</v>
      </c>
    </row>
    <row r="90" spans="1:17" ht="15" x14ac:dyDescent="0.15">
      <c r="A90" s="29" t="s">
        <v>95</v>
      </c>
      <c r="B90" s="15"/>
      <c r="C90" s="15"/>
      <c r="D90" s="16"/>
      <c r="E90" s="17"/>
      <c r="F90" s="18"/>
      <c r="G90" s="19"/>
      <c r="H90" s="30"/>
      <c r="J90" s="29" t="s">
        <v>95</v>
      </c>
      <c r="K90" s="15"/>
      <c r="L90" s="15"/>
      <c r="M90" s="16"/>
      <c r="N90" s="17"/>
      <c r="O90" s="18"/>
      <c r="P90" s="19"/>
      <c r="Q90" s="30"/>
    </row>
    <row r="91" spans="1:17" ht="18.75" x14ac:dyDescent="0.15">
      <c r="A91" s="27"/>
      <c r="B91" s="47" t="s">
        <v>56</v>
      </c>
      <c r="C91" s="48" t="s">
        <v>5</v>
      </c>
      <c r="D91" s="48" t="s">
        <v>55</v>
      </c>
      <c r="E91" s="48" t="s">
        <v>11</v>
      </c>
      <c r="F91" s="48" t="s">
        <v>55</v>
      </c>
      <c r="G91" s="48" t="s">
        <v>62</v>
      </c>
      <c r="H91" s="48" t="s">
        <v>55</v>
      </c>
      <c r="J91" s="27"/>
      <c r="K91" s="47" t="s">
        <v>56</v>
      </c>
      <c r="L91" s="48" t="s">
        <v>5</v>
      </c>
      <c r="M91" s="48" t="s">
        <v>55</v>
      </c>
      <c r="N91" s="48" t="s">
        <v>11</v>
      </c>
      <c r="O91" s="48" t="s">
        <v>55</v>
      </c>
      <c r="P91" s="48" t="s">
        <v>62</v>
      </c>
      <c r="Q91" s="48" t="s">
        <v>55</v>
      </c>
    </row>
    <row r="92" spans="1:17" ht="14.25" x14ac:dyDescent="0.15">
      <c r="A92" s="31"/>
      <c r="B92" s="47" t="s">
        <v>81</v>
      </c>
      <c r="C92" s="48"/>
      <c r="D92" s="62" t="s">
        <v>54</v>
      </c>
      <c r="E92" s="48"/>
      <c r="F92" s="62" t="s">
        <v>54</v>
      </c>
      <c r="G92" s="48"/>
      <c r="H92" s="62" t="s">
        <v>54</v>
      </c>
      <c r="J92" s="31"/>
      <c r="K92" s="47" t="s">
        <v>81</v>
      </c>
      <c r="L92" s="48"/>
      <c r="M92" s="62" t="s">
        <v>54</v>
      </c>
      <c r="N92" s="48"/>
      <c r="O92" s="62" t="s">
        <v>54</v>
      </c>
      <c r="P92" s="48"/>
      <c r="Q92" s="62" t="s">
        <v>54</v>
      </c>
    </row>
    <row r="93" spans="1:17" ht="14.25" x14ac:dyDescent="0.15">
      <c r="A93" s="31"/>
      <c r="B93" s="71" t="s">
        <v>84</v>
      </c>
      <c r="C93" s="66"/>
      <c r="D93" s="65"/>
      <c r="E93" s="65"/>
      <c r="F93" s="65"/>
      <c r="G93" s="67"/>
      <c r="H93" s="65"/>
      <c r="J93" s="31"/>
      <c r="K93" s="83" t="str">
        <f t="shared" ref="K93:K102" si="0">K8</f>
        <v>Gasoline</v>
      </c>
      <c r="L93" s="83">
        <f t="shared" ref="L93:Q93" si="1">L8</f>
        <v>33</v>
      </c>
      <c r="M93" s="83" t="str">
        <f t="shared" si="1"/>
        <v>GJ/kl</v>
      </c>
      <c r="N93" s="83">
        <f t="shared" si="1"/>
        <v>6.93E-2</v>
      </c>
      <c r="O93" s="83" t="str">
        <f t="shared" si="1"/>
        <v>tCO2/GJ</v>
      </c>
      <c r="P93" s="83">
        <f t="shared" ref="P93:P102" si="2">P8/(1-O178)</f>
        <v>5.842105263157895E-2</v>
      </c>
      <c r="Q93" s="83" t="str">
        <f t="shared" si="1"/>
        <v>L/km</v>
      </c>
    </row>
    <row r="94" spans="1:17" ht="14.25" x14ac:dyDescent="0.15">
      <c r="A94" s="31"/>
      <c r="B94" s="71" t="s">
        <v>85</v>
      </c>
      <c r="C94" s="65"/>
      <c r="D94" s="65"/>
      <c r="E94" s="65"/>
      <c r="F94" s="65"/>
      <c r="G94" s="67"/>
      <c r="H94" s="65"/>
      <c r="J94" s="31"/>
      <c r="K94" s="83" t="str">
        <f t="shared" si="0"/>
        <v>Diesel</v>
      </c>
      <c r="L94" s="83">
        <f t="shared" ref="L94:O102" si="3">L9</f>
        <v>37.700000000000003</v>
      </c>
      <c r="M94" s="83" t="str">
        <f t="shared" si="3"/>
        <v>GJ/kl</v>
      </c>
      <c r="N94" s="83">
        <f t="shared" si="3"/>
        <v>6.8699999999999997E-2</v>
      </c>
      <c r="O94" s="83" t="str">
        <f t="shared" si="3"/>
        <v>tCO2/GJ</v>
      </c>
      <c r="P94" s="83">
        <f t="shared" si="2"/>
        <v>9.3557894736842104E-2</v>
      </c>
      <c r="Q94" s="83" t="str">
        <f t="shared" ref="Q94:Q102" si="4">Q9</f>
        <v>L/km</v>
      </c>
    </row>
    <row r="95" spans="1:17" ht="14.25" x14ac:dyDescent="0.15">
      <c r="A95" s="31"/>
      <c r="B95" s="71" t="s">
        <v>86</v>
      </c>
      <c r="C95" s="65"/>
      <c r="D95" s="65"/>
      <c r="E95" s="65"/>
      <c r="F95" s="65"/>
      <c r="G95" s="67"/>
      <c r="H95" s="65"/>
      <c r="J95" s="31"/>
      <c r="K95" s="83" t="str">
        <f t="shared" si="0"/>
        <v>LPG</v>
      </c>
      <c r="L95" s="83">
        <f t="shared" si="3"/>
        <v>50.8</v>
      </c>
      <c r="M95" s="83" t="str">
        <f t="shared" si="3"/>
        <v>GJ/t</v>
      </c>
      <c r="N95" s="83">
        <f t="shared" si="3"/>
        <v>5.9900000000000002E-2</v>
      </c>
      <c r="O95" s="83" t="str">
        <f t="shared" si="3"/>
        <v>tCO2/GJ</v>
      </c>
      <c r="P95" s="83">
        <f t="shared" si="2"/>
        <v>8.1800000000000012E-2</v>
      </c>
      <c r="Q95" s="83" t="str">
        <f t="shared" si="4"/>
        <v>Nm3/km</v>
      </c>
    </row>
    <row r="96" spans="1:17" ht="14.25" x14ac:dyDescent="0.15">
      <c r="A96" s="31"/>
      <c r="B96" s="71" t="s">
        <v>87</v>
      </c>
      <c r="C96" s="65"/>
      <c r="D96" s="65"/>
      <c r="E96" s="65"/>
      <c r="F96" s="65"/>
      <c r="G96" s="67"/>
      <c r="H96" s="65"/>
      <c r="J96" s="31"/>
      <c r="K96" s="83" t="str">
        <f t="shared" si="0"/>
        <v>Natural gas</v>
      </c>
      <c r="L96" s="83">
        <f t="shared" si="3"/>
        <v>43.5</v>
      </c>
      <c r="M96" s="83" t="str">
        <f t="shared" si="3"/>
        <v>GJ/1000Nm3</v>
      </c>
      <c r="N96" s="83">
        <f t="shared" si="3"/>
        <v>5.0999999999999997E-2</v>
      </c>
      <c r="O96" s="83" t="str">
        <f t="shared" si="3"/>
        <v>tCO2/GJ</v>
      </c>
      <c r="P96" s="83">
        <f t="shared" si="2"/>
        <v>7.010526315789474E-2</v>
      </c>
      <c r="Q96" s="83" t="str">
        <f t="shared" si="4"/>
        <v>kg/km</v>
      </c>
    </row>
    <row r="97" spans="1:17" ht="14.25" x14ac:dyDescent="0.15">
      <c r="A97" s="31"/>
      <c r="B97" s="71" t="s">
        <v>88</v>
      </c>
      <c r="C97" s="68"/>
      <c r="D97" s="69"/>
      <c r="E97" s="70"/>
      <c r="F97" s="65"/>
      <c r="G97" s="67"/>
      <c r="H97" s="65"/>
      <c r="J97" s="31"/>
      <c r="K97" s="83" t="str">
        <f t="shared" si="0"/>
        <v>Electricity</v>
      </c>
      <c r="L97" s="83">
        <f t="shared" si="3"/>
        <v>1</v>
      </c>
      <c r="M97" s="83" t="str">
        <f t="shared" si="3"/>
        <v>-</v>
      </c>
      <c r="N97" s="83">
        <f t="shared" si="3"/>
        <v>0.45600000000000002</v>
      </c>
      <c r="O97" s="83" t="str">
        <f t="shared" si="3"/>
        <v>tCO2/MWh</v>
      </c>
      <c r="P97" s="83">
        <f t="shared" si="2"/>
        <v>1.0418947368421054</v>
      </c>
      <c r="Q97" s="83" t="str">
        <f t="shared" si="4"/>
        <v>kwh/km</v>
      </c>
    </row>
    <row r="98" spans="1:17" ht="14.25" x14ac:dyDescent="0.15">
      <c r="A98" s="31"/>
      <c r="B98" s="71" t="s">
        <v>57</v>
      </c>
      <c r="C98" s="66"/>
      <c r="D98" s="65"/>
      <c r="E98" s="65"/>
      <c r="F98" s="65"/>
      <c r="G98" s="65"/>
      <c r="H98" s="65"/>
      <c r="J98" s="31"/>
      <c r="K98" s="83" t="str">
        <f t="shared" si="0"/>
        <v>(6)</v>
      </c>
      <c r="L98" s="83">
        <f t="shared" si="3"/>
        <v>0</v>
      </c>
      <c r="M98" s="83">
        <f t="shared" si="3"/>
        <v>0</v>
      </c>
      <c r="N98" s="83">
        <f t="shared" si="3"/>
        <v>0</v>
      </c>
      <c r="O98" s="83">
        <f t="shared" si="3"/>
        <v>0</v>
      </c>
      <c r="P98" s="83">
        <f t="shared" si="2"/>
        <v>0</v>
      </c>
      <c r="Q98" s="83">
        <f t="shared" si="4"/>
        <v>0</v>
      </c>
    </row>
    <row r="99" spans="1:17" ht="14.25" x14ac:dyDescent="0.15">
      <c r="A99" s="31"/>
      <c r="B99" s="71" t="s">
        <v>58</v>
      </c>
      <c r="C99" s="66"/>
      <c r="D99" s="65"/>
      <c r="E99" s="65"/>
      <c r="F99" s="65"/>
      <c r="G99" s="65"/>
      <c r="H99" s="65"/>
      <c r="J99" s="31"/>
      <c r="K99" s="83" t="str">
        <f t="shared" si="0"/>
        <v>(7)</v>
      </c>
      <c r="L99" s="83">
        <f t="shared" si="3"/>
        <v>0</v>
      </c>
      <c r="M99" s="83">
        <f t="shared" si="3"/>
        <v>0</v>
      </c>
      <c r="N99" s="83">
        <f t="shared" si="3"/>
        <v>0</v>
      </c>
      <c r="O99" s="83">
        <f t="shared" si="3"/>
        <v>0</v>
      </c>
      <c r="P99" s="83">
        <f t="shared" si="2"/>
        <v>0</v>
      </c>
      <c r="Q99" s="83">
        <f t="shared" si="4"/>
        <v>0</v>
      </c>
    </row>
    <row r="100" spans="1:17" ht="14.25" x14ac:dyDescent="0.15">
      <c r="A100" s="31"/>
      <c r="B100" s="71" t="s">
        <v>59</v>
      </c>
      <c r="C100" s="66"/>
      <c r="D100" s="65"/>
      <c r="E100" s="65"/>
      <c r="F100" s="65"/>
      <c r="G100" s="65"/>
      <c r="H100" s="65"/>
      <c r="J100" s="31"/>
      <c r="K100" s="83" t="str">
        <f t="shared" si="0"/>
        <v>(8)</v>
      </c>
      <c r="L100" s="83">
        <f t="shared" si="3"/>
        <v>0</v>
      </c>
      <c r="M100" s="83">
        <f t="shared" si="3"/>
        <v>0</v>
      </c>
      <c r="N100" s="83">
        <f t="shared" si="3"/>
        <v>0</v>
      </c>
      <c r="O100" s="83">
        <f t="shared" si="3"/>
        <v>0</v>
      </c>
      <c r="P100" s="83">
        <f t="shared" si="2"/>
        <v>0</v>
      </c>
      <c r="Q100" s="83">
        <f t="shared" si="4"/>
        <v>0</v>
      </c>
    </row>
    <row r="101" spans="1:17" ht="14.25" x14ac:dyDescent="0.15">
      <c r="A101" s="31"/>
      <c r="B101" s="71" t="s">
        <v>60</v>
      </c>
      <c r="C101" s="66"/>
      <c r="D101" s="65"/>
      <c r="E101" s="65"/>
      <c r="F101" s="65"/>
      <c r="G101" s="65"/>
      <c r="H101" s="65"/>
      <c r="J101" s="31"/>
      <c r="K101" s="83" t="str">
        <f t="shared" si="0"/>
        <v>(9)</v>
      </c>
      <c r="L101" s="83">
        <f t="shared" si="3"/>
        <v>0</v>
      </c>
      <c r="M101" s="83">
        <f t="shared" si="3"/>
        <v>0</v>
      </c>
      <c r="N101" s="83">
        <f t="shared" si="3"/>
        <v>0</v>
      </c>
      <c r="O101" s="83">
        <f t="shared" si="3"/>
        <v>0</v>
      </c>
      <c r="P101" s="83">
        <f t="shared" si="2"/>
        <v>0</v>
      </c>
      <c r="Q101" s="83">
        <f t="shared" si="4"/>
        <v>0</v>
      </c>
    </row>
    <row r="102" spans="1:17" ht="14.25" x14ac:dyDescent="0.15">
      <c r="A102" s="31"/>
      <c r="B102" s="71" t="s">
        <v>61</v>
      </c>
      <c r="C102" s="66"/>
      <c r="D102" s="65"/>
      <c r="E102" s="65"/>
      <c r="F102" s="65"/>
      <c r="G102" s="65"/>
      <c r="H102" s="65"/>
      <c r="J102" s="31"/>
      <c r="K102" s="83" t="str">
        <f t="shared" si="0"/>
        <v>(10)</v>
      </c>
      <c r="L102" s="83">
        <f t="shared" si="3"/>
        <v>0</v>
      </c>
      <c r="M102" s="83">
        <f t="shared" si="3"/>
        <v>0</v>
      </c>
      <c r="N102" s="83">
        <f t="shared" si="3"/>
        <v>0</v>
      </c>
      <c r="O102" s="83">
        <f t="shared" si="3"/>
        <v>0</v>
      </c>
      <c r="P102" s="83">
        <f t="shared" si="2"/>
        <v>0</v>
      </c>
      <c r="Q102" s="83">
        <f t="shared" si="4"/>
        <v>0</v>
      </c>
    </row>
    <row r="103" spans="1:17" ht="15.75" thickBot="1" x14ac:dyDescent="0.2">
      <c r="A103" s="29" t="s">
        <v>96</v>
      </c>
      <c r="B103" s="5"/>
      <c r="C103" s="3"/>
      <c r="D103" s="6"/>
      <c r="E103" s="6"/>
      <c r="F103" s="5"/>
      <c r="G103" s="5"/>
      <c r="H103" s="32"/>
      <c r="J103" s="29" t="s">
        <v>96</v>
      </c>
      <c r="K103" s="5"/>
      <c r="L103" s="3"/>
      <c r="M103" s="6"/>
      <c r="N103" s="6"/>
      <c r="O103" s="5"/>
      <c r="P103" s="5"/>
      <c r="Q103" s="32"/>
    </row>
    <row r="104" spans="1:17" ht="18.75" x14ac:dyDescent="0.15">
      <c r="A104" s="33"/>
      <c r="B104" s="35" t="s">
        <v>23</v>
      </c>
      <c r="C104" s="7"/>
      <c r="D104" s="20"/>
      <c r="E104" s="20"/>
      <c r="F104" s="79">
        <f>F105+F112+F119+F126+F133+F140+F147+F154+F161+F168</f>
        <v>0</v>
      </c>
      <c r="G104" s="54" t="s">
        <v>0</v>
      </c>
      <c r="H104" s="51" t="s">
        <v>1</v>
      </c>
      <c r="J104" s="33"/>
      <c r="K104" s="35" t="s">
        <v>23</v>
      </c>
      <c r="L104" s="7"/>
      <c r="M104" s="20"/>
      <c r="N104" s="20"/>
      <c r="O104" s="79">
        <f>O105+O112+O119+O126+O133+O140+O147+O154+O161+O168</f>
        <v>57720.694063157898</v>
      </c>
      <c r="P104" s="54" t="s">
        <v>0</v>
      </c>
      <c r="Q104" s="51" t="s">
        <v>1</v>
      </c>
    </row>
    <row r="105" spans="1:17" ht="14.25" x14ac:dyDescent="0.15">
      <c r="A105" s="33"/>
      <c r="B105" s="36"/>
      <c r="C105" s="55" t="s">
        <v>50</v>
      </c>
      <c r="D105" s="56"/>
      <c r="E105" s="72"/>
      <c r="F105" s="64">
        <f>F107/1000*F108*F109*F111</f>
        <v>0</v>
      </c>
      <c r="G105" s="57" t="str">
        <f>G$19</f>
        <v>tCO2/y</v>
      </c>
      <c r="H105" s="58" t="s">
        <v>51</v>
      </c>
      <c r="J105" s="33"/>
      <c r="K105" s="36"/>
      <c r="L105" s="55" t="s">
        <v>50</v>
      </c>
      <c r="M105" s="56"/>
      <c r="N105" s="84" t="str">
        <f>N20</f>
        <v>vios</v>
      </c>
      <c r="O105" s="64">
        <f>O107/1000*O108*O109/O110*O111</f>
        <v>3340.0776315789471</v>
      </c>
      <c r="P105" s="84" t="str">
        <f t="shared" ref="P105" si="5">P20</f>
        <v>tCO2/y</v>
      </c>
      <c r="Q105" s="58" t="s">
        <v>51</v>
      </c>
    </row>
    <row r="106" spans="1:17" ht="14.25" x14ac:dyDescent="0.15">
      <c r="A106" s="33"/>
      <c r="B106" s="36"/>
      <c r="C106" s="59"/>
      <c r="D106" s="37" t="s">
        <v>48</v>
      </c>
      <c r="E106" s="38"/>
      <c r="F106" s="73" t="s">
        <v>80</v>
      </c>
      <c r="G106" s="52"/>
      <c r="H106" s="53" t="s">
        <v>49</v>
      </c>
      <c r="J106" s="33"/>
      <c r="K106" s="36"/>
      <c r="L106" s="59"/>
      <c r="M106" s="37" t="s">
        <v>48</v>
      </c>
      <c r="N106" s="85"/>
      <c r="O106" s="84" t="str">
        <f>O21</f>
        <v>Gasoline</v>
      </c>
      <c r="P106" s="84">
        <f>P21</f>
        <v>0</v>
      </c>
      <c r="Q106" s="53" t="s">
        <v>49</v>
      </c>
    </row>
    <row r="107" spans="1:17" ht="16.5" x14ac:dyDescent="0.15">
      <c r="A107" s="31"/>
      <c r="B107" s="46"/>
      <c r="C107" s="59"/>
      <c r="D107" s="37" t="s">
        <v>47</v>
      </c>
      <c r="E107" s="38"/>
      <c r="F107" s="75">
        <f>INDEX($B$92:$H$102,MATCH(F106,$B$92:$B$102,0),6)</f>
        <v>0</v>
      </c>
      <c r="G107" s="76" t="str">
        <f>INDEX($B$92:$H$102,MATCH(F106,$B$92:$B$102,0),7)</f>
        <v>-</v>
      </c>
      <c r="H107" s="61" t="s">
        <v>67</v>
      </c>
      <c r="J107" s="31"/>
      <c r="K107" s="46"/>
      <c r="L107" s="59"/>
      <c r="M107" s="37" t="s">
        <v>47</v>
      </c>
      <c r="N107" s="85"/>
      <c r="O107" s="86">
        <f>INDEX($K$92:$Q$102,MATCH(O106,$K$92:$K$102,0),6)</f>
        <v>5.842105263157895E-2</v>
      </c>
      <c r="P107" s="84" t="str">
        <f>P22</f>
        <v>L/km</v>
      </c>
      <c r="Q107" s="61" t="s">
        <v>67</v>
      </c>
    </row>
    <row r="108" spans="1:17" ht="16.5" x14ac:dyDescent="0.15">
      <c r="A108" s="31"/>
      <c r="B108" s="46"/>
      <c r="C108" s="59"/>
      <c r="D108" s="39" t="s">
        <v>17</v>
      </c>
      <c r="E108" s="40"/>
      <c r="F108" s="77">
        <f>INDEX($B$92:$H$102,MATCH(F106,$B$92:$B$102,0),2)</f>
        <v>0</v>
      </c>
      <c r="G108" s="76" t="str">
        <f>INDEX($B$92:$H$102,MATCH(F106,$B$92:$B$102,0),3)</f>
        <v>-</v>
      </c>
      <c r="H108" s="61" t="s">
        <v>68</v>
      </c>
      <c r="J108" s="31"/>
      <c r="K108" s="46"/>
      <c r="L108" s="59"/>
      <c r="M108" s="39" t="s">
        <v>17</v>
      </c>
      <c r="N108" s="87"/>
      <c r="O108" s="84">
        <f>O23</f>
        <v>33</v>
      </c>
      <c r="P108" s="84" t="str">
        <f>P23</f>
        <v>GJ/kl</v>
      </c>
      <c r="Q108" s="61" t="s">
        <v>68</v>
      </c>
    </row>
    <row r="109" spans="1:17" ht="16.5" x14ac:dyDescent="0.15">
      <c r="A109" s="31"/>
      <c r="B109" s="46"/>
      <c r="C109" s="59"/>
      <c r="D109" s="49" t="s">
        <v>16</v>
      </c>
      <c r="E109" s="50"/>
      <c r="F109" s="75">
        <f>INDEX($B$92:$H$102,MATCH(F106,$B$92:$B$102,0),4)</f>
        <v>0</v>
      </c>
      <c r="G109" s="76" t="str">
        <f>INDEX($B$7:$H$17,MATCH(F106,$B$7:$B$17,0),5)</f>
        <v>-</v>
      </c>
      <c r="H109" s="61" t="s">
        <v>69</v>
      </c>
      <c r="J109" s="31"/>
      <c r="K109" s="46"/>
      <c r="L109" s="59"/>
      <c r="M109" s="49" t="s">
        <v>16</v>
      </c>
      <c r="N109" s="88"/>
      <c r="O109" s="84">
        <f>O24</f>
        <v>6.93E-2</v>
      </c>
      <c r="P109" s="84" t="str">
        <f>P24</f>
        <v>tCO2/GJ</v>
      </c>
      <c r="Q109" s="61" t="s">
        <v>69</v>
      </c>
    </row>
    <row r="110" spans="1:17" ht="16.5" x14ac:dyDescent="0.15">
      <c r="A110" s="31"/>
      <c r="B110" s="46"/>
      <c r="C110" s="59"/>
      <c r="D110" s="49" t="s">
        <v>113</v>
      </c>
      <c r="E110" s="50"/>
      <c r="F110" s="90">
        <v>0.45</v>
      </c>
      <c r="G110" s="76"/>
      <c r="H110" s="61" t="s">
        <v>114</v>
      </c>
      <c r="J110" s="31"/>
      <c r="K110" s="46"/>
      <c r="L110" s="59"/>
      <c r="M110" s="49" t="s">
        <v>113</v>
      </c>
      <c r="N110" s="50"/>
      <c r="O110" s="91">
        <f>O25-O178</f>
        <v>0.4</v>
      </c>
      <c r="P110" s="76"/>
      <c r="Q110" s="61" t="s">
        <v>114</v>
      </c>
    </row>
    <row r="111" spans="1:17" ht="16.5" x14ac:dyDescent="0.15">
      <c r="A111" s="31"/>
      <c r="B111" s="46"/>
      <c r="C111" s="60"/>
      <c r="D111" s="49" t="s">
        <v>115</v>
      </c>
      <c r="E111" s="50"/>
      <c r="F111" s="74">
        <v>10000000</v>
      </c>
      <c r="G111" s="63" t="s">
        <v>82</v>
      </c>
      <c r="H111" s="61" t="s">
        <v>116</v>
      </c>
      <c r="J111" s="31"/>
      <c r="K111" s="46"/>
      <c r="L111" s="60"/>
      <c r="M111" s="49" t="s">
        <v>115</v>
      </c>
      <c r="N111" s="50"/>
      <c r="O111" s="92">
        <f>O26</f>
        <v>10000000</v>
      </c>
      <c r="P111" s="63" t="s">
        <v>82</v>
      </c>
      <c r="Q111" s="61" t="s">
        <v>116</v>
      </c>
    </row>
    <row r="112" spans="1:17" ht="14.25" x14ac:dyDescent="0.15">
      <c r="A112" s="31"/>
      <c r="B112" s="46"/>
      <c r="C112" s="55" t="s">
        <v>71</v>
      </c>
      <c r="D112" s="56"/>
      <c r="E112" s="72"/>
      <c r="F112" s="64">
        <f>F114/1000*F115*F116*F118</f>
        <v>0</v>
      </c>
      <c r="G112" s="57" t="str">
        <f>G$19</f>
        <v>tCO2/y</v>
      </c>
      <c r="H112" s="58" t="s">
        <v>51</v>
      </c>
      <c r="I112" s="34"/>
      <c r="J112" s="31"/>
      <c r="K112" s="46"/>
      <c r="L112" s="55" t="s">
        <v>71</v>
      </c>
      <c r="M112" s="56"/>
      <c r="N112" s="84" t="str">
        <f>N27</f>
        <v>innova</v>
      </c>
      <c r="O112" s="64">
        <f>O114/1000*O115*O116/O117*O118</f>
        <v>3340.0776315789471</v>
      </c>
      <c r="P112" s="84" t="str">
        <f>P27</f>
        <v>tCO2/y</v>
      </c>
      <c r="Q112" s="58" t="s">
        <v>51</v>
      </c>
    </row>
    <row r="113" spans="1:17" ht="14.25" x14ac:dyDescent="0.15">
      <c r="A113" s="31"/>
      <c r="B113" s="46"/>
      <c r="C113" s="59"/>
      <c r="D113" s="37" t="s">
        <v>48</v>
      </c>
      <c r="E113" s="38"/>
      <c r="F113" s="73" t="s">
        <v>80</v>
      </c>
      <c r="G113" s="52"/>
      <c r="H113" s="53" t="s">
        <v>49</v>
      </c>
      <c r="I113" s="9"/>
      <c r="J113" s="31"/>
      <c r="K113" s="46"/>
      <c r="L113" s="59"/>
      <c r="M113" s="37" t="s">
        <v>48</v>
      </c>
      <c r="N113" s="85"/>
      <c r="O113" s="84" t="str">
        <f>O28</f>
        <v>Gasoline</v>
      </c>
      <c r="P113" s="84">
        <f>P28</f>
        <v>0</v>
      </c>
      <c r="Q113" s="53" t="s">
        <v>49</v>
      </c>
    </row>
    <row r="114" spans="1:17" ht="16.5" x14ac:dyDescent="0.15">
      <c r="A114" s="31"/>
      <c r="B114" s="46"/>
      <c r="C114" s="59"/>
      <c r="D114" s="37" t="s">
        <v>47</v>
      </c>
      <c r="E114" s="38"/>
      <c r="F114" s="75">
        <f>INDEX($B$92:$H$102,MATCH(F113,$B$92:$B$102,0),6)</f>
        <v>0</v>
      </c>
      <c r="G114" s="76" t="str">
        <f>INDEX($B$92:$H$102,MATCH(F113,$B$92:$B$102,0),7)</f>
        <v>-</v>
      </c>
      <c r="H114" s="61" t="s">
        <v>67</v>
      </c>
      <c r="J114" s="31"/>
      <c r="K114" s="46"/>
      <c r="L114" s="59"/>
      <c r="M114" s="37" t="s">
        <v>47</v>
      </c>
      <c r="N114" s="85"/>
      <c r="O114" s="86">
        <f>INDEX($K$92:$Q$102,MATCH(O113,$K$92:$K$102,0),6)</f>
        <v>5.842105263157895E-2</v>
      </c>
      <c r="P114" s="84" t="str">
        <f>P29</f>
        <v>L/km</v>
      </c>
      <c r="Q114" s="61" t="s">
        <v>67</v>
      </c>
    </row>
    <row r="115" spans="1:17" ht="16.5" x14ac:dyDescent="0.15">
      <c r="A115" s="31"/>
      <c r="B115" s="46"/>
      <c r="C115" s="59"/>
      <c r="D115" s="39" t="s">
        <v>17</v>
      </c>
      <c r="E115" s="40"/>
      <c r="F115" s="77">
        <f>INDEX($B$92:$H$102,MATCH(F113,$B$92:$B$102,0),2)</f>
        <v>0</v>
      </c>
      <c r="G115" s="76" t="str">
        <f>INDEX($B$92:$H$102,MATCH(F113,$B$92:$B$102,0),3)</f>
        <v>-</v>
      </c>
      <c r="H115" s="61" t="s">
        <v>68</v>
      </c>
      <c r="J115" s="31"/>
      <c r="K115" s="46"/>
      <c r="L115" s="59"/>
      <c r="M115" s="39" t="s">
        <v>17</v>
      </c>
      <c r="N115" s="87"/>
      <c r="O115" s="84">
        <f>O30</f>
        <v>33</v>
      </c>
      <c r="P115" s="84" t="str">
        <f>P30</f>
        <v>GJ/kl</v>
      </c>
      <c r="Q115" s="61" t="s">
        <v>68</v>
      </c>
    </row>
    <row r="116" spans="1:17" ht="16.5" x14ac:dyDescent="0.15">
      <c r="A116" s="31"/>
      <c r="B116" s="46"/>
      <c r="C116" s="59"/>
      <c r="D116" s="49" t="s">
        <v>16</v>
      </c>
      <c r="E116" s="50"/>
      <c r="F116" s="75">
        <f>INDEX($B$92:$H$102,MATCH(F113,$B$92:$B$102,0),4)</f>
        <v>0</v>
      </c>
      <c r="G116" s="76" t="str">
        <f>INDEX($B$7:$H$17,MATCH(F113,$B$7:$B$17,0),5)</f>
        <v>-</v>
      </c>
      <c r="H116" s="61" t="s">
        <v>69</v>
      </c>
      <c r="J116" s="31"/>
      <c r="K116" s="46"/>
      <c r="L116" s="59"/>
      <c r="M116" s="49" t="s">
        <v>16</v>
      </c>
      <c r="N116" s="88"/>
      <c r="O116" s="84">
        <f>O31</f>
        <v>6.93E-2</v>
      </c>
      <c r="P116" s="84" t="str">
        <f>P31</f>
        <v>tCO2/GJ</v>
      </c>
      <c r="Q116" s="61" t="s">
        <v>69</v>
      </c>
    </row>
    <row r="117" spans="1:17" ht="16.5" x14ac:dyDescent="0.15">
      <c r="A117" s="31"/>
      <c r="B117" s="46"/>
      <c r="C117" s="59"/>
      <c r="D117" s="49" t="s">
        <v>113</v>
      </c>
      <c r="E117" s="50"/>
      <c r="F117" s="90">
        <v>0.45</v>
      </c>
      <c r="G117" s="76"/>
      <c r="H117" s="61" t="s">
        <v>114</v>
      </c>
      <c r="J117" s="31"/>
      <c r="K117" s="46"/>
      <c r="L117" s="59"/>
      <c r="M117" s="49" t="s">
        <v>113</v>
      </c>
      <c r="N117" s="50"/>
      <c r="O117" s="91">
        <f>O32-O179</f>
        <v>0.4</v>
      </c>
      <c r="P117" s="76"/>
      <c r="Q117" s="61" t="s">
        <v>114</v>
      </c>
    </row>
    <row r="118" spans="1:17" ht="16.5" x14ac:dyDescent="0.15">
      <c r="A118" s="31"/>
      <c r="B118" s="46"/>
      <c r="C118" s="60"/>
      <c r="D118" s="49" t="s">
        <v>115</v>
      </c>
      <c r="E118" s="50"/>
      <c r="F118" s="74">
        <v>10000000</v>
      </c>
      <c r="G118" s="63" t="s">
        <v>82</v>
      </c>
      <c r="H118" s="61" t="s">
        <v>116</v>
      </c>
      <c r="J118" s="31"/>
      <c r="K118" s="46"/>
      <c r="L118" s="60"/>
      <c r="M118" s="49" t="s">
        <v>115</v>
      </c>
      <c r="N118" s="50"/>
      <c r="O118" s="92">
        <f>O33</f>
        <v>10000000</v>
      </c>
      <c r="P118" s="63" t="s">
        <v>82</v>
      </c>
      <c r="Q118" s="61" t="s">
        <v>116</v>
      </c>
    </row>
    <row r="119" spans="1:17" ht="14.25" x14ac:dyDescent="0.15">
      <c r="A119" s="31"/>
      <c r="B119" s="46"/>
      <c r="C119" s="55" t="s">
        <v>72</v>
      </c>
      <c r="D119" s="56"/>
      <c r="E119" s="72"/>
      <c r="F119" s="64">
        <f>F121/1000*F122*F123*F125</f>
        <v>0</v>
      </c>
      <c r="G119" s="57" t="str">
        <f>G$19</f>
        <v>tCO2/y</v>
      </c>
      <c r="H119" s="58" t="s">
        <v>51</v>
      </c>
      <c r="J119" s="31"/>
      <c r="K119" s="46"/>
      <c r="L119" s="55" t="s">
        <v>72</v>
      </c>
      <c r="M119" s="56"/>
      <c r="N119" s="84" t="str">
        <f>N34</f>
        <v>calora</v>
      </c>
      <c r="O119" s="64">
        <f>O121/1000*O122*O123/O124*O125</f>
        <v>3888.213157894736</v>
      </c>
      <c r="P119" s="84" t="str">
        <f>P34</f>
        <v>tCO2/y</v>
      </c>
      <c r="Q119" s="58" t="s">
        <v>51</v>
      </c>
    </row>
    <row r="120" spans="1:17" ht="14.25" x14ac:dyDescent="0.15">
      <c r="A120" s="31"/>
      <c r="B120" s="46"/>
      <c r="C120" s="59"/>
      <c r="D120" s="37" t="s">
        <v>48</v>
      </c>
      <c r="E120" s="38"/>
      <c r="F120" s="73" t="s">
        <v>80</v>
      </c>
      <c r="G120" s="52"/>
      <c r="H120" s="53" t="s">
        <v>49</v>
      </c>
      <c r="J120" s="31"/>
      <c r="K120" s="46"/>
      <c r="L120" s="59"/>
      <c r="M120" s="37" t="s">
        <v>48</v>
      </c>
      <c r="N120" s="85"/>
      <c r="O120" s="84" t="str">
        <f>O35</f>
        <v>Natural gas</v>
      </c>
      <c r="P120" s="84">
        <f>P35</f>
        <v>0</v>
      </c>
      <c r="Q120" s="53" t="s">
        <v>49</v>
      </c>
    </row>
    <row r="121" spans="1:17" ht="16.5" x14ac:dyDescent="0.15">
      <c r="A121" s="31"/>
      <c r="B121" s="46"/>
      <c r="C121" s="59"/>
      <c r="D121" s="37" t="s">
        <v>47</v>
      </c>
      <c r="E121" s="38"/>
      <c r="F121" s="75">
        <f>INDEX($B$92:$H$102,MATCH(F120,$B$92:$B$102,0),6)</f>
        <v>0</v>
      </c>
      <c r="G121" s="76" t="str">
        <f>INDEX($B$92:$H$102,MATCH(F120,$B$92:$B$102,0),7)</f>
        <v>-</v>
      </c>
      <c r="H121" s="61" t="s">
        <v>67</v>
      </c>
      <c r="J121" s="31"/>
      <c r="K121" s="46"/>
      <c r="L121" s="59"/>
      <c r="M121" s="37" t="s">
        <v>47</v>
      </c>
      <c r="N121" s="85"/>
      <c r="O121" s="86">
        <f>INDEX($K$92:$Q$102,MATCH(O120,$K$92:$K$102,0),6)</f>
        <v>7.010526315789474E-2</v>
      </c>
      <c r="P121" s="84" t="str">
        <f>P36</f>
        <v>kg/km</v>
      </c>
      <c r="Q121" s="61" t="s">
        <v>67</v>
      </c>
    </row>
    <row r="122" spans="1:17" ht="16.5" x14ac:dyDescent="0.15">
      <c r="A122" s="31"/>
      <c r="B122" s="46"/>
      <c r="C122" s="59"/>
      <c r="D122" s="39" t="s">
        <v>17</v>
      </c>
      <c r="E122" s="40"/>
      <c r="F122" s="77">
        <f>INDEX($B$92:$H$102,MATCH(F120,$B$92:$B$102,0),2)</f>
        <v>0</v>
      </c>
      <c r="G122" s="76" t="str">
        <f>INDEX($B$92:$H$102,MATCH(F120,$B$92:$B$102,0),3)</f>
        <v>-</v>
      </c>
      <c r="H122" s="61" t="s">
        <v>68</v>
      </c>
      <c r="J122" s="31"/>
      <c r="K122" s="46"/>
      <c r="L122" s="59"/>
      <c r="M122" s="39" t="s">
        <v>17</v>
      </c>
      <c r="N122" s="87"/>
      <c r="O122" s="84">
        <f>O37</f>
        <v>43.5</v>
      </c>
      <c r="P122" s="84" t="str">
        <f>P37</f>
        <v>GJ/1000Nm3</v>
      </c>
      <c r="Q122" s="61" t="s">
        <v>68</v>
      </c>
    </row>
    <row r="123" spans="1:17" ht="16.5" x14ac:dyDescent="0.15">
      <c r="A123" s="31"/>
      <c r="B123" s="46"/>
      <c r="C123" s="59"/>
      <c r="D123" s="49" t="s">
        <v>16</v>
      </c>
      <c r="E123" s="50"/>
      <c r="F123" s="75">
        <f>INDEX($B$92:$H$102,MATCH(F120,$B$92:$B$102,0),4)</f>
        <v>0</v>
      </c>
      <c r="G123" s="76" t="str">
        <f>INDEX($B$7:$H$17,MATCH(F120,$B$7:$B$17,0),5)</f>
        <v>-</v>
      </c>
      <c r="H123" s="61" t="s">
        <v>69</v>
      </c>
      <c r="J123" s="31"/>
      <c r="K123" s="46"/>
      <c r="L123" s="59"/>
      <c r="M123" s="49" t="s">
        <v>16</v>
      </c>
      <c r="N123" s="88"/>
      <c r="O123" s="84">
        <f>O38</f>
        <v>5.0999999999999997E-2</v>
      </c>
      <c r="P123" s="84" t="str">
        <f>P38</f>
        <v>tCO2/GJ</v>
      </c>
      <c r="Q123" s="61" t="s">
        <v>69</v>
      </c>
    </row>
    <row r="124" spans="1:17" ht="16.5" x14ac:dyDescent="0.15">
      <c r="A124" s="31"/>
      <c r="B124" s="46"/>
      <c r="C124" s="59"/>
      <c r="D124" s="49" t="s">
        <v>113</v>
      </c>
      <c r="E124" s="50"/>
      <c r="F124" s="90">
        <v>0.45</v>
      </c>
      <c r="G124" s="76"/>
      <c r="H124" s="61" t="s">
        <v>114</v>
      </c>
      <c r="J124" s="31"/>
      <c r="K124" s="46"/>
      <c r="L124" s="59"/>
      <c r="M124" s="49" t="s">
        <v>113</v>
      </c>
      <c r="N124" s="50"/>
      <c r="O124" s="91">
        <f>O39-O180</f>
        <v>0.4</v>
      </c>
      <c r="P124" s="76"/>
      <c r="Q124" s="61" t="s">
        <v>114</v>
      </c>
    </row>
    <row r="125" spans="1:17" ht="16.5" x14ac:dyDescent="0.15">
      <c r="A125" s="31"/>
      <c r="B125" s="46"/>
      <c r="C125" s="60"/>
      <c r="D125" s="49" t="s">
        <v>115</v>
      </c>
      <c r="E125" s="50"/>
      <c r="F125" s="74">
        <v>10000000</v>
      </c>
      <c r="G125" s="63" t="s">
        <v>82</v>
      </c>
      <c r="H125" s="61" t="s">
        <v>116</v>
      </c>
      <c r="J125" s="31"/>
      <c r="K125" s="46"/>
      <c r="L125" s="60"/>
      <c r="M125" s="49" t="s">
        <v>115</v>
      </c>
      <c r="N125" s="50"/>
      <c r="O125" s="92">
        <f>O40</f>
        <v>10000000</v>
      </c>
      <c r="P125" s="63" t="s">
        <v>82</v>
      </c>
      <c r="Q125" s="61" t="s">
        <v>116</v>
      </c>
    </row>
    <row r="126" spans="1:17" ht="14.25" x14ac:dyDescent="0.15">
      <c r="A126" s="31"/>
      <c r="B126" s="46"/>
      <c r="C126" s="55" t="s">
        <v>73</v>
      </c>
      <c r="D126" s="56"/>
      <c r="E126" s="72"/>
      <c r="F126" s="64">
        <f>F128/1000*F129*F130*F132</f>
        <v>0</v>
      </c>
      <c r="G126" s="57" t="str">
        <f>G$19</f>
        <v>tCO2/y</v>
      </c>
      <c r="H126" s="58" t="s">
        <v>51</v>
      </c>
      <c r="J126" s="31"/>
      <c r="K126" s="46"/>
      <c r="L126" s="55" t="s">
        <v>73</v>
      </c>
      <c r="M126" s="56"/>
      <c r="N126" s="84" t="str">
        <f>N41</f>
        <v>Hilux</v>
      </c>
      <c r="O126" s="64">
        <f>O128/1000*O129*O130/O131*O132</f>
        <v>3888.213157894736</v>
      </c>
      <c r="P126" s="84" t="str">
        <f>P41</f>
        <v>tCO2/y</v>
      </c>
      <c r="Q126" s="58" t="s">
        <v>51</v>
      </c>
    </row>
    <row r="127" spans="1:17" ht="14.25" x14ac:dyDescent="0.15">
      <c r="A127" s="31"/>
      <c r="B127" s="46"/>
      <c r="C127" s="59"/>
      <c r="D127" s="37" t="s">
        <v>48</v>
      </c>
      <c r="E127" s="38"/>
      <c r="F127" s="73" t="s">
        <v>80</v>
      </c>
      <c r="G127" s="52"/>
      <c r="H127" s="53" t="s">
        <v>49</v>
      </c>
      <c r="J127" s="31"/>
      <c r="K127" s="46"/>
      <c r="L127" s="59"/>
      <c r="M127" s="37" t="s">
        <v>48</v>
      </c>
      <c r="N127" s="85"/>
      <c r="O127" s="84" t="str">
        <f>O42</f>
        <v>Natural gas</v>
      </c>
      <c r="P127" s="84">
        <f>P42</f>
        <v>0</v>
      </c>
      <c r="Q127" s="53" t="s">
        <v>49</v>
      </c>
    </row>
    <row r="128" spans="1:17" ht="16.5" x14ac:dyDescent="0.15">
      <c r="A128" s="31"/>
      <c r="B128" s="46"/>
      <c r="C128" s="59"/>
      <c r="D128" s="37" t="s">
        <v>47</v>
      </c>
      <c r="E128" s="38"/>
      <c r="F128" s="75">
        <f>INDEX($B$92:$H$102,MATCH(F127,$B$92:$B$102,0),6)</f>
        <v>0</v>
      </c>
      <c r="G128" s="76" t="str">
        <f>INDEX($B$92:$H$102,MATCH(F127,$B$92:$B$102,0),7)</f>
        <v>-</v>
      </c>
      <c r="H128" s="61" t="s">
        <v>67</v>
      </c>
      <c r="I128" s="9"/>
      <c r="J128" s="31"/>
      <c r="K128" s="46"/>
      <c r="L128" s="59"/>
      <c r="M128" s="37" t="s">
        <v>47</v>
      </c>
      <c r="N128" s="85"/>
      <c r="O128" s="86">
        <f>INDEX($K$92:$Q$102,MATCH(O127,$K$92:$K$102,0),6)</f>
        <v>7.010526315789474E-2</v>
      </c>
      <c r="P128" s="84" t="str">
        <f>P43</f>
        <v>kg/km</v>
      </c>
      <c r="Q128" s="61" t="s">
        <v>67</v>
      </c>
    </row>
    <row r="129" spans="1:17" ht="16.5" x14ac:dyDescent="0.15">
      <c r="A129" s="31"/>
      <c r="B129" s="46"/>
      <c r="C129" s="59"/>
      <c r="D129" s="39" t="s">
        <v>17</v>
      </c>
      <c r="E129" s="40"/>
      <c r="F129" s="77">
        <f>INDEX($B$92:$H$102,MATCH(F127,$B$92:$B$102,0),2)</f>
        <v>0</v>
      </c>
      <c r="G129" s="76" t="str">
        <f>INDEX($B$92:$H$102,MATCH(F127,$B$92:$B$102,0),3)</f>
        <v>-</v>
      </c>
      <c r="H129" s="61" t="s">
        <v>68</v>
      </c>
      <c r="I129" s="9"/>
      <c r="J129" s="31"/>
      <c r="K129" s="46"/>
      <c r="L129" s="59"/>
      <c r="M129" s="39" t="s">
        <v>17</v>
      </c>
      <c r="N129" s="87"/>
      <c r="O129" s="84">
        <f>O44</f>
        <v>43.5</v>
      </c>
      <c r="P129" s="84" t="str">
        <f>P44</f>
        <v>GJ/1000Nm3</v>
      </c>
      <c r="Q129" s="61" t="s">
        <v>68</v>
      </c>
    </row>
    <row r="130" spans="1:17" ht="16.5" x14ac:dyDescent="0.15">
      <c r="A130" s="31"/>
      <c r="B130" s="46"/>
      <c r="C130" s="59"/>
      <c r="D130" s="49" t="s">
        <v>16</v>
      </c>
      <c r="E130" s="50"/>
      <c r="F130" s="75">
        <f>INDEX($B$92:$H$102,MATCH(F127,$B$92:$B$102,0),4)</f>
        <v>0</v>
      </c>
      <c r="G130" s="76" t="str">
        <f>INDEX($B$7:$H$17,MATCH(F127,$B$7:$B$17,0),5)</f>
        <v>-</v>
      </c>
      <c r="H130" s="61" t="s">
        <v>69</v>
      </c>
      <c r="I130" s="9"/>
      <c r="J130" s="31"/>
      <c r="K130" s="46"/>
      <c r="L130" s="59"/>
      <c r="M130" s="49" t="s">
        <v>16</v>
      </c>
      <c r="N130" s="88"/>
      <c r="O130" s="84">
        <f>O45</f>
        <v>5.0999999999999997E-2</v>
      </c>
      <c r="P130" s="84" t="str">
        <f>P45</f>
        <v>tCO2/GJ</v>
      </c>
      <c r="Q130" s="61" t="s">
        <v>69</v>
      </c>
    </row>
    <row r="131" spans="1:17" ht="16.5" x14ac:dyDescent="0.15">
      <c r="A131" s="31"/>
      <c r="B131" s="46"/>
      <c r="C131" s="59"/>
      <c r="D131" s="49" t="s">
        <v>113</v>
      </c>
      <c r="E131" s="50"/>
      <c r="F131" s="90">
        <v>0.45</v>
      </c>
      <c r="G131" s="76"/>
      <c r="H131" s="61" t="s">
        <v>114</v>
      </c>
      <c r="I131" s="9"/>
      <c r="J131" s="31"/>
      <c r="K131" s="46"/>
      <c r="L131" s="59"/>
      <c r="M131" s="49" t="s">
        <v>113</v>
      </c>
      <c r="N131" s="50"/>
      <c r="O131" s="91">
        <f>O46-O181</f>
        <v>0.4</v>
      </c>
      <c r="P131" s="76"/>
      <c r="Q131" s="61" t="s">
        <v>114</v>
      </c>
    </row>
    <row r="132" spans="1:17" ht="16.5" x14ac:dyDescent="0.15">
      <c r="A132" s="31"/>
      <c r="B132" s="46"/>
      <c r="C132" s="60"/>
      <c r="D132" s="49" t="s">
        <v>115</v>
      </c>
      <c r="E132" s="50"/>
      <c r="F132" s="74">
        <v>10000000</v>
      </c>
      <c r="G132" s="63" t="s">
        <v>82</v>
      </c>
      <c r="H132" s="61" t="s">
        <v>116</v>
      </c>
      <c r="I132" s="9"/>
      <c r="J132" s="31"/>
      <c r="K132" s="46"/>
      <c r="L132" s="60"/>
      <c r="M132" s="49" t="s">
        <v>115</v>
      </c>
      <c r="N132" s="50"/>
      <c r="O132" s="92">
        <f>O47</f>
        <v>10000000</v>
      </c>
      <c r="P132" s="63" t="s">
        <v>82</v>
      </c>
      <c r="Q132" s="61" t="s">
        <v>116</v>
      </c>
    </row>
    <row r="133" spans="1:17" ht="14.25" hidden="1" x14ac:dyDescent="0.15">
      <c r="A133" s="31"/>
      <c r="B133" s="46"/>
      <c r="C133" s="55" t="s">
        <v>74</v>
      </c>
      <c r="D133" s="56"/>
      <c r="E133" s="72"/>
      <c r="F133" s="64">
        <f>F135/1000*F136*F137*F139</f>
        <v>0</v>
      </c>
      <c r="G133" s="57" t="str">
        <f>G$19</f>
        <v>tCO2/y</v>
      </c>
      <c r="H133" s="58" t="s">
        <v>51</v>
      </c>
      <c r="I133" s="9"/>
      <c r="J133" s="31"/>
      <c r="K133" s="46"/>
      <c r="L133" s="55" t="s">
        <v>74</v>
      </c>
      <c r="M133" s="56"/>
      <c r="N133" s="84" t="str">
        <f>N48</f>
        <v>leaf</v>
      </c>
      <c r="O133" s="64">
        <f>O135/1000*O136*O137/O138*O139</f>
        <v>11877.600000000002</v>
      </c>
      <c r="P133" s="84" t="str">
        <f>P48</f>
        <v>tCO2/y</v>
      </c>
      <c r="Q133" s="58" t="s">
        <v>51</v>
      </c>
    </row>
    <row r="134" spans="1:17" ht="14.25" hidden="1" x14ac:dyDescent="0.15">
      <c r="A134" s="31"/>
      <c r="B134" s="46"/>
      <c r="C134" s="59"/>
      <c r="D134" s="37" t="s">
        <v>48</v>
      </c>
      <c r="E134" s="38"/>
      <c r="F134" s="73" t="s">
        <v>80</v>
      </c>
      <c r="G134" s="52"/>
      <c r="H134" s="53" t="s">
        <v>49</v>
      </c>
      <c r="I134" s="9"/>
      <c r="J134" s="31"/>
      <c r="K134" s="46"/>
      <c r="L134" s="59"/>
      <c r="M134" s="37" t="s">
        <v>48</v>
      </c>
      <c r="N134" s="85"/>
      <c r="O134" s="84" t="str">
        <f>O49</f>
        <v>Electricity</v>
      </c>
      <c r="P134" s="84">
        <f>P49</f>
        <v>0</v>
      </c>
      <c r="Q134" s="53" t="s">
        <v>49</v>
      </c>
    </row>
    <row r="135" spans="1:17" ht="16.5" hidden="1" x14ac:dyDescent="0.15">
      <c r="A135" s="31"/>
      <c r="B135" s="46"/>
      <c r="C135" s="59"/>
      <c r="D135" s="37" t="s">
        <v>47</v>
      </c>
      <c r="E135" s="38"/>
      <c r="F135" s="75">
        <f>INDEX($B$92:$H$102,MATCH(F134,$B$92:$B$102,0),6)</f>
        <v>0</v>
      </c>
      <c r="G135" s="76" t="str">
        <f>INDEX($B$92:$H$102,MATCH(F134,$B$92:$B$102,0),7)</f>
        <v>-</v>
      </c>
      <c r="H135" s="61" t="s">
        <v>67</v>
      </c>
      <c r="I135" s="9"/>
      <c r="J135" s="31"/>
      <c r="K135" s="46"/>
      <c r="L135" s="59"/>
      <c r="M135" s="37" t="s">
        <v>47</v>
      </c>
      <c r="N135" s="85"/>
      <c r="O135" s="86">
        <f>INDEX($K$92:$Q$102,MATCH(O134,$K$92:$K$102,0),6)</f>
        <v>1.0418947368421054</v>
      </c>
      <c r="P135" s="84" t="str">
        <f>P50</f>
        <v>kwh/km</v>
      </c>
      <c r="Q135" s="61" t="s">
        <v>67</v>
      </c>
    </row>
    <row r="136" spans="1:17" ht="16.5" hidden="1" x14ac:dyDescent="0.15">
      <c r="A136" s="31"/>
      <c r="B136" s="46"/>
      <c r="C136" s="59"/>
      <c r="D136" s="39" t="s">
        <v>17</v>
      </c>
      <c r="E136" s="40"/>
      <c r="F136" s="77">
        <f>INDEX($B$92:$H$102,MATCH(F134,$B$92:$B$102,0),2)</f>
        <v>0</v>
      </c>
      <c r="G136" s="76" t="str">
        <f>INDEX($B$92:$H$102,MATCH(F134,$B$92:$B$102,0),3)</f>
        <v>-</v>
      </c>
      <c r="H136" s="61" t="s">
        <v>68</v>
      </c>
      <c r="I136" s="9"/>
      <c r="J136" s="31"/>
      <c r="K136" s="46"/>
      <c r="L136" s="59"/>
      <c r="M136" s="39" t="s">
        <v>17</v>
      </c>
      <c r="N136" s="87"/>
      <c r="O136" s="84">
        <f>O51</f>
        <v>1</v>
      </c>
      <c r="P136" s="84" t="str">
        <f>P51</f>
        <v>-</v>
      </c>
      <c r="Q136" s="61" t="s">
        <v>68</v>
      </c>
    </row>
    <row r="137" spans="1:17" ht="16.5" hidden="1" x14ac:dyDescent="0.15">
      <c r="A137" s="31"/>
      <c r="B137" s="46"/>
      <c r="C137" s="59"/>
      <c r="D137" s="49" t="s">
        <v>16</v>
      </c>
      <c r="E137" s="50"/>
      <c r="F137" s="75">
        <f>INDEX($B$92:$H$102,MATCH(F134,$B$92:$B$102,0),4)</f>
        <v>0</v>
      </c>
      <c r="G137" s="76" t="str">
        <f>INDEX($B$7:$H$17,MATCH(F134,$B$7:$B$17,0),5)</f>
        <v>-</v>
      </c>
      <c r="H137" s="61" t="s">
        <v>69</v>
      </c>
      <c r="J137" s="31"/>
      <c r="K137" s="46"/>
      <c r="L137" s="59"/>
      <c r="M137" s="49" t="s">
        <v>16</v>
      </c>
      <c r="N137" s="88"/>
      <c r="O137" s="84">
        <f>O52</f>
        <v>0.45600000000000002</v>
      </c>
      <c r="P137" s="84" t="str">
        <f>P52</f>
        <v>tCO2/MWh</v>
      </c>
      <c r="Q137" s="61" t="s">
        <v>69</v>
      </c>
    </row>
    <row r="138" spans="1:17" ht="16.5" hidden="1" x14ac:dyDescent="0.15">
      <c r="A138" s="31"/>
      <c r="B138" s="46"/>
      <c r="C138" s="59"/>
      <c r="D138" s="49" t="s">
        <v>113</v>
      </c>
      <c r="E138" s="50"/>
      <c r="F138" s="90">
        <v>0.45</v>
      </c>
      <c r="G138" s="76"/>
      <c r="H138" s="61" t="s">
        <v>114</v>
      </c>
      <c r="J138" s="31"/>
      <c r="K138" s="46"/>
      <c r="L138" s="59"/>
      <c r="M138" s="49" t="s">
        <v>113</v>
      </c>
      <c r="N138" s="50"/>
      <c r="O138" s="91">
        <f>O53-O182</f>
        <v>0.4</v>
      </c>
      <c r="P138" s="76"/>
      <c r="Q138" s="61" t="s">
        <v>114</v>
      </c>
    </row>
    <row r="139" spans="1:17" ht="16.5" hidden="1" x14ac:dyDescent="0.15">
      <c r="A139" s="31"/>
      <c r="B139" s="46"/>
      <c r="C139" s="60"/>
      <c r="D139" s="49" t="s">
        <v>115</v>
      </c>
      <c r="E139" s="50"/>
      <c r="F139" s="74">
        <v>10000000</v>
      </c>
      <c r="G139" s="63" t="s">
        <v>82</v>
      </c>
      <c r="H139" s="61" t="s">
        <v>116</v>
      </c>
      <c r="J139" s="31"/>
      <c r="K139" s="46"/>
      <c r="L139" s="60"/>
      <c r="M139" s="49" t="s">
        <v>115</v>
      </c>
      <c r="N139" s="50"/>
      <c r="O139" s="92">
        <f>O54</f>
        <v>10000000</v>
      </c>
      <c r="P139" s="63" t="s">
        <v>82</v>
      </c>
      <c r="Q139" s="61" t="s">
        <v>116</v>
      </c>
    </row>
    <row r="140" spans="1:17" ht="14.25" hidden="1" x14ac:dyDescent="0.15">
      <c r="A140" s="31"/>
      <c r="B140" s="46"/>
      <c r="C140" s="55" t="s">
        <v>75</v>
      </c>
      <c r="D140" s="56"/>
      <c r="E140" s="72"/>
      <c r="F140" s="64">
        <f>F142/1000*F143*F144*F146</f>
        <v>0</v>
      </c>
      <c r="G140" s="57" t="str">
        <f>G$19</f>
        <v>tCO2/y</v>
      </c>
      <c r="H140" s="58" t="s">
        <v>51</v>
      </c>
      <c r="J140" s="31"/>
      <c r="K140" s="46"/>
      <c r="L140" s="55" t="s">
        <v>75</v>
      </c>
      <c r="M140" s="56"/>
      <c r="N140" s="84" t="str">
        <f>N55</f>
        <v>Sai</v>
      </c>
      <c r="O140" s="64">
        <f>O142/1000*O143*O144/O145*O146</f>
        <v>3340.0776315789471</v>
      </c>
      <c r="P140" s="84" t="str">
        <f>P55</f>
        <v>tCO2/y</v>
      </c>
      <c r="Q140" s="58" t="s">
        <v>51</v>
      </c>
    </row>
    <row r="141" spans="1:17" ht="14.25" hidden="1" x14ac:dyDescent="0.15">
      <c r="A141" s="31"/>
      <c r="B141" s="46"/>
      <c r="C141" s="59"/>
      <c r="D141" s="37" t="s">
        <v>48</v>
      </c>
      <c r="E141" s="38"/>
      <c r="F141" s="73" t="s">
        <v>80</v>
      </c>
      <c r="G141" s="52"/>
      <c r="H141" s="53" t="s">
        <v>49</v>
      </c>
      <c r="J141" s="31"/>
      <c r="K141" s="46"/>
      <c r="L141" s="59"/>
      <c r="M141" s="37" t="s">
        <v>48</v>
      </c>
      <c r="N141" s="85"/>
      <c r="O141" s="84" t="str">
        <f>O56</f>
        <v>Gasoline</v>
      </c>
      <c r="P141" s="84">
        <f>P56</f>
        <v>0</v>
      </c>
      <c r="Q141" s="53" t="s">
        <v>49</v>
      </c>
    </row>
    <row r="142" spans="1:17" ht="16.5" hidden="1" x14ac:dyDescent="0.15">
      <c r="A142" s="31"/>
      <c r="B142" s="46"/>
      <c r="C142" s="59"/>
      <c r="D142" s="37" t="s">
        <v>47</v>
      </c>
      <c r="E142" s="38"/>
      <c r="F142" s="75">
        <f>INDEX($B$92:$H$102,MATCH(F141,$B$92:$B$102,0),6)</f>
        <v>0</v>
      </c>
      <c r="G142" s="76" t="str">
        <f>INDEX($B$92:$H$102,MATCH(F141,$B$92:$B$102,0),7)</f>
        <v>-</v>
      </c>
      <c r="H142" s="61" t="s">
        <v>67</v>
      </c>
      <c r="J142" s="31"/>
      <c r="K142" s="46"/>
      <c r="L142" s="59"/>
      <c r="M142" s="37" t="s">
        <v>47</v>
      </c>
      <c r="N142" s="85"/>
      <c r="O142" s="86">
        <f>INDEX($K$92:$Q$102,MATCH(O141,$K$92:$K$102,0),6)</f>
        <v>5.842105263157895E-2</v>
      </c>
      <c r="P142" s="84" t="str">
        <f>P57</f>
        <v>L/km</v>
      </c>
      <c r="Q142" s="61" t="s">
        <v>67</v>
      </c>
    </row>
    <row r="143" spans="1:17" ht="16.5" hidden="1" x14ac:dyDescent="0.15">
      <c r="A143" s="31"/>
      <c r="B143" s="46"/>
      <c r="C143" s="59"/>
      <c r="D143" s="39" t="s">
        <v>17</v>
      </c>
      <c r="E143" s="40"/>
      <c r="F143" s="77">
        <f>INDEX($B$92:$H$102,MATCH(F141,$B$92:$B$102,0),2)</f>
        <v>0</v>
      </c>
      <c r="G143" s="76" t="str">
        <f>INDEX($B$92:$H$102,MATCH(F141,$B$92:$B$102,0),3)</f>
        <v>-</v>
      </c>
      <c r="H143" s="61" t="s">
        <v>68</v>
      </c>
      <c r="J143" s="31"/>
      <c r="K143" s="46"/>
      <c r="L143" s="59"/>
      <c r="M143" s="39" t="s">
        <v>17</v>
      </c>
      <c r="N143" s="87"/>
      <c r="O143" s="84">
        <f>O58</f>
        <v>33</v>
      </c>
      <c r="P143" s="84" t="str">
        <f>P58</f>
        <v>GJ/kl</v>
      </c>
      <c r="Q143" s="61" t="s">
        <v>68</v>
      </c>
    </row>
    <row r="144" spans="1:17" ht="16.5" hidden="1" x14ac:dyDescent="0.15">
      <c r="A144" s="31"/>
      <c r="B144" s="46"/>
      <c r="C144" s="59"/>
      <c r="D144" s="49" t="s">
        <v>16</v>
      </c>
      <c r="E144" s="50"/>
      <c r="F144" s="75">
        <f>INDEX($B$92:$H$102,MATCH(F141,$B$92:$B$102,0),4)</f>
        <v>0</v>
      </c>
      <c r="G144" s="76" t="str">
        <f>INDEX($B$7:$H$17,MATCH(F141,$B$7:$B$17,0),5)</f>
        <v>-</v>
      </c>
      <c r="H144" s="61" t="s">
        <v>69</v>
      </c>
      <c r="J144" s="31"/>
      <c r="K144" s="46"/>
      <c r="L144" s="59"/>
      <c r="M144" s="49" t="s">
        <v>16</v>
      </c>
      <c r="N144" s="88"/>
      <c r="O144" s="84">
        <f>O59</f>
        <v>6.93E-2</v>
      </c>
      <c r="P144" s="84" t="str">
        <f>P59</f>
        <v>tCO2/GJ</v>
      </c>
      <c r="Q144" s="61" t="s">
        <v>69</v>
      </c>
    </row>
    <row r="145" spans="1:17" ht="16.5" hidden="1" x14ac:dyDescent="0.15">
      <c r="A145" s="31"/>
      <c r="B145" s="46"/>
      <c r="C145" s="59"/>
      <c r="D145" s="49" t="s">
        <v>113</v>
      </c>
      <c r="E145" s="50"/>
      <c r="F145" s="90">
        <v>0.45</v>
      </c>
      <c r="G145" s="76"/>
      <c r="H145" s="61" t="s">
        <v>114</v>
      </c>
      <c r="J145" s="31"/>
      <c r="K145" s="46"/>
      <c r="L145" s="59"/>
      <c r="M145" s="49" t="s">
        <v>113</v>
      </c>
      <c r="N145" s="50"/>
      <c r="O145" s="91">
        <f>O60-O183</f>
        <v>0.4</v>
      </c>
      <c r="P145" s="76"/>
      <c r="Q145" s="61" t="s">
        <v>114</v>
      </c>
    </row>
    <row r="146" spans="1:17" ht="16.5" hidden="1" x14ac:dyDescent="0.15">
      <c r="A146" s="31"/>
      <c r="B146" s="46"/>
      <c r="C146" s="60"/>
      <c r="D146" s="49" t="s">
        <v>115</v>
      </c>
      <c r="E146" s="50"/>
      <c r="F146" s="74">
        <v>10000000</v>
      </c>
      <c r="G146" s="63" t="s">
        <v>82</v>
      </c>
      <c r="H146" s="61" t="s">
        <v>116</v>
      </c>
      <c r="J146" s="31"/>
      <c r="K146" s="46"/>
      <c r="L146" s="60"/>
      <c r="M146" s="49" t="s">
        <v>115</v>
      </c>
      <c r="N146" s="50"/>
      <c r="O146" s="92">
        <f>O61</f>
        <v>10000000</v>
      </c>
      <c r="P146" s="63" t="s">
        <v>82</v>
      </c>
      <c r="Q146" s="61" t="s">
        <v>116</v>
      </c>
    </row>
    <row r="147" spans="1:17" ht="14.25" hidden="1" x14ac:dyDescent="0.15">
      <c r="A147" s="31"/>
      <c r="B147" s="46"/>
      <c r="C147" s="55" t="s">
        <v>76</v>
      </c>
      <c r="D147" s="56"/>
      <c r="E147" s="72"/>
      <c r="F147" s="64">
        <f>F149/1000*F150*F151*F153</f>
        <v>0</v>
      </c>
      <c r="G147" s="57" t="str">
        <f>G$19</f>
        <v>tCO2/y</v>
      </c>
      <c r="H147" s="58" t="s">
        <v>51</v>
      </c>
      <c r="J147" s="31"/>
      <c r="K147" s="46"/>
      <c r="L147" s="55" t="s">
        <v>76</v>
      </c>
      <c r="M147" s="56"/>
      <c r="N147" s="84" t="str">
        <f>N62</f>
        <v>aqua</v>
      </c>
      <c r="O147" s="64">
        <f>O149/1000*O150*O151/O152*O153</f>
        <v>11877.600000000002</v>
      </c>
      <c r="P147" s="84" t="str">
        <f>P62</f>
        <v>tCO2/y</v>
      </c>
      <c r="Q147" s="58" t="s">
        <v>51</v>
      </c>
    </row>
    <row r="148" spans="1:17" ht="14.25" hidden="1" x14ac:dyDescent="0.15">
      <c r="A148" s="31"/>
      <c r="B148" s="46"/>
      <c r="C148" s="59"/>
      <c r="D148" s="37" t="s">
        <v>48</v>
      </c>
      <c r="E148" s="38"/>
      <c r="F148" s="73" t="s">
        <v>80</v>
      </c>
      <c r="G148" s="52"/>
      <c r="H148" s="53" t="s">
        <v>49</v>
      </c>
      <c r="J148" s="31"/>
      <c r="K148" s="46"/>
      <c r="L148" s="59"/>
      <c r="M148" s="37" t="s">
        <v>48</v>
      </c>
      <c r="N148" s="85"/>
      <c r="O148" s="84" t="str">
        <f>O63</f>
        <v>Electricity</v>
      </c>
      <c r="P148" s="84">
        <f>P63</f>
        <v>0</v>
      </c>
      <c r="Q148" s="53" t="s">
        <v>49</v>
      </c>
    </row>
    <row r="149" spans="1:17" ht="16.5" hidden="1" x14ac:dyDescent="0.15">
      <c r="A149" s="31"/>
      <c r="B149" s="46"/>
      <c r="C149" s="59"/>
      <c r="D149" s="37" t="s">
        <v>47</v>
      </c>
      <c r="E149" s="38"/>
      <c r="F149" s="75">
        <f>INDEX($B$92:$H$102,MATCH(F148,$B$92:$B$102,0),6)</f>
        <v>0</v>
      </c>
      <c r="G149" s="76" t="str">
        <f>INDEX($B$92:$H$102,MATCH(F148,$B$92:$B$102,0),7)</f>
        <v>-</v>
      </c>
      <c r="H149" s="61" t="s">
        <v>67</v>
      </c>
      <c r="J149" s="31"/>
      <c r="K149" s="46"/>
      <c r="L149" s="59"/>
      <c r="M149" s="37" t="s">
        <v>47</v>
      </c>
      <c r="N149" s="85"/>
      <c r="O149" s="86">
        <f>INDEX($K$92:$Q$102,MATCH(O148,$K$92:$K$102,0),6)</f>
        <v>1.0418947368421054</v>
      </c>
      <c r="P149" s="84" t="str">
        <f>P64</f>
        <v>kwh/km</v>
      </c>
      <c r="Q149" s="61" t="s">
        <v>67</v>
      </c>
    </row>
    <row r="150" spans="1:17" ht="16.5" hidden="1" x14ac:dyDescent="0.15">
      <c r="A150" s="31"/>
      <c r="B150" s="46"/>
      <c r="C150" s="59"/>
      <c r="D150" s="39" t="s">
        <v>17</v>
      </c>
      <c r="E150" s="40"/>
      <c r="F150" s="77">
        <f>INDEX($B$92:$H$102,MATCH(F148,$B$92:$B$102,0),2)</f>
        <v>0</v>
      </c>
      <c r="G150" s="76" t="str">
        <f>INDEX($B$92:$H$102,MATCH(F148,$B$92:$B$102,0),3)</f>
        <v>-</v>
      </c>
      <c r="H150" s="61" t="s">
        <v>68</v>
      </c>
      <c r="J150" s="31"/>
      <c r="K150" s="46"/>
      <c r="L150" s="59"/>
      <c r="M150" s="39" t="s">
        <v>17</v>
      </c>
      <c r="N150" s="87"/>
      <c r="O150" s="84">
        <f>O65</f>
        <v>1</v>
      </c>
      <c r="P150" s="84" t="str">
        <f>P65</f>
        <v>-</v>
      </c>
      <c r="Q150" s="61" t="s">
        <v>68</v>
      </c>
    </row>
    <row r="151" spans="1:17" ht="16.5" hidden="1" x14ac:dyDescent="0.15">
      <c r="A151" s="31"/>
      <c r="B151" s="46"/>
      <c r="C151" s="59"/>
      <c r="D151" s="49" t="s">
        <v>16</v>
      </c>
      <c r="E151" s="50"/>
      <c r="F151" s="75">
        <f>INDEX($B$92:$H$102,MATCH(F148,$B$92:$B$102,0),4)</f>
        <v>0</v>
      </c>
      <c r="G151" s="76" t="str">
        <f>INDEX($B$7:$H$17,MATCH(F148,$B$7:$B$17,0),5)</f>
        <v>-</v>
      </c>
      <c r="H151" s="61" t="s">
        <v>69</v>
      </c>
      <c r="J151" s="31"/>
      <c r="K151" s="46"/>
      <c r="L151" s="59"/>
      <c r="M151" s="49" t="s">
        <v>16</v>
      </c>
      <c r="N151" s="88"/>
      <c r="O151" s="84">
        <f>O66</f>
        <v>0.45600000000000002</v>
      </c>
      <c r="P151" s="84" t="str">
        <f>P66</f>
        <v>tCO2/MWh</v>
      </c>
      <c r="Q151" s="61" t="s">
        <v>69</v>
      </c>
    </row>
    <row r="152" spans="1:17" ht="16.5" hidden="1" x14ac:dyDescent="0.15">
      <c r="A152" s="31"/>
      <c r="B152" s="46"/>
      <c r="C152" s="59"/>
      <c r="D152" s="49" t="s">
        <v>113</v>
      </c>
      <c r="E152" s="50"/>
      <c r="F152" s="90">
        <v>0.45</v>
      </c>
      <c r="G152" s="76"/>
      <c r="H152" s="61" t="s">
        <v>114</v>
      </c>
      <c r="J152" s="31"/>
      <c r="K152" s="46"/>
      <c r="L152" s="59"/>
      <c r="M152" s="49" t="s">
        <v>113</v>
      </c>
      <c r="N152" s="50"/>
      <c r="O152" s="91">
        <f>O67-O184</f>
        <v>0.4</v>
      </c>
      <c r="P152" s="76"/>
      <c r="Q152" s="61" t="s">
        <v>114</v>
      </c>
    </row>
    <row r="153" spans="1:17" ht="16.5" hidden="1" x14ac:dyDescent="0.15">
      <c r="A153" s="31"/>
      <c r="B153" s="46"/>
      <c r="C153" s="60"/>
      <c r="D153" s="49" t="s">
        <v>115</v>
      </c>
      <c r="E153" s="50"/>
      <c r="F153" s="74">
        <v>10000000</v>
      </c>
      <c r="G153" s="63" t="s">
        <v>82</v>
      </c>
      <c r="H153" s="61" t="s">
        <v>116</v>
      </c>
      <c r="J153" s="31"/>
      <c r="K153" s="46"/>
      <c r="L153" s="60"/>
      <c r="M153" s="49" t="s">
        <v>115</v>
      </c>
      <c r="N153" s="50"/>
      <c r="O153" s="92">
        <f>O68</f>
        <v>10000000</v>
      </c>
      <c r="P153" s="63" t="s">
        <v>82</v>
      </c>
      <c r="Q153" s="61" t="s">
        <v>116</v>
      </c>
    </row>
    <row r="154" spans="1:17" ht="14.25" hidden="1" x14ac:dyDescent="0.15">
      <c r="A154" s="31"/>
      <c r="B154" s="46"/>
      <c r="C154" s="55" t="s">
        <v>77</v>
      </c>
      <c r="D154" s="56"/>
      <c r="E154" s="72"/>
      <c r="F154" s="64">
        <f>F156/1000*F157*F158*F160</f>
        <v>0</v>
      </c>
      <c r="G154" s="57" t="str">
        <f>G$19</f>
        <v>tCO2/y</v>
      </c>
      <c r="H154" s="58" t="s">
        <v>51</v>
      </c>
      <c r="J154" s="31"/>
      <c r="K154" s="46"/>
      <c r="L154" s="55" t="s">
        <v>77</v>
      </c>
      <c r="M154" s="56"/>
      <c r="N154" s="84" t="str">
        <f>N69</f>
        <v>miev</v>
      </c>
      <c r="O154" s="64">
        <f>O156/1000*O157*O158/O159*O160</f>
        <v>6057.8502947368415</v>
      </c>
      <c r="P154" s="84" t="str">
        <f>P69</f>
        <v>tCO2/y</v>
      </c>
      <c r="Q154" s="58" t="s">
        <v>51</v>
      </c>
    </row>
    <row r="155" spans="1:17" ht="14.25" hidden="1" x14ac:dyDescent="0.15">
      <c r="A155" s="31"/>
      <c r="B155" s="46"/>
      <c r="C155" s="59"/>
      <c r="D155" s="37" t="s">
        <v>48</v>
      </c>
      <c r="E155" s="38"/>
      <c r="F155" s="73" t="s">
        <v>80</v>
      </c>
      <c r="G155" s="52"/>
      <c r="H155" s="53" t="s">
        <v>49</v>
      </c>
      <c r="J155" s="31"/>
      <c r="K155" s="46"/>
      <c r="L155" s="59"/>
      <c r="M155" s="37" t="s">
        <v>48</v>
      </c>
      <c r="N155" s="85"/>
      <c r="O155" s="84" t="str">
        <f>O70</f>
        <v>Diesel</v>
      </c>
      <c r="P155" s="84">
        <f>P70</f>
        <v>0</v>
      </c>
      <c r="Q155" s="53" t="s">
        <v>49</v>
      </c>
    </row>
    <row r="156" spans="1:17" ht="16.5" hidden="1" x14ac:dyDescent="0.15">
      <c r="A156" s="31"/>
      <c r="B156" s="46"/>
      <c r="C156" s="59"/>
      <c r="D156" s="37" t="s">
        <v>47</v>
      </c>
      <c r="E156" s="38"/>
      <c r="F156" s="75">
        <f>INDEX($B$92:$H$102,MATCH(F155,$B$92:$B$102,0),6)</f>
        <v>0</v>
      </c>
      <c r="G156" s="76" t="str">
        <f>INDEX($B$92:$H$102,MATCH(F155,$B$92:$B$102,0),7)</f>
        <v>-</v>
      </c>
      <c r="H156" s="61" t="s">
        <v>67</v>
      </c>
      <c r="J156" s="31"/>
      <c r="K156" s="46"/>
      <c r="L156" s="59"/>
      <c r="M156" s="37" t="s">
        <v>47</v>
      </c>
      <c r="N156" s="85"/>
      <c r="O156" s="86">
        <f>INDEX($K$92:$Q$102,MATCH(O155,$K$92:$K$102,0),6)</f>
        <v>9.3557894736842104E-2</v>
      </c>
      <c r="P156" s="84" t="str">
        <f>P71</f>
        <v>L/km</v>
      </c>
      <c r="Q156" s="61" t="s">
        <v>67</v>
      </c>
    </row>
    <row r="157" spans="1:17" ht="16.5" hidden="1" x14ac:dyDescent="0.15">
      <c r="A157" s="31"/>
      <c r="B157" s="46"/>
      <c r="C157" s="59"/>
      <c r="D157" s="39" t="s">
        <v>17</v>
      </c>
      <c r="E157" s="40"/>
      <c r="F157" s="77">
        <f>INDEX($B$92:$H$102,MATCH(F155,$B$92:$B$102,0),2)</f>
        <v>0</v>
      </c>
      <c r="G157" s="76" t="str">
        <f>INDEX($B$92:$H$102,MATCH(F155,$B$92:$B$102,0),3)</f>
        <v>-</v>
      </c>
      <c r="H157" s="61" t="s">
        <v>68</v>
      </c>
      <c r="J157" s="31"/>
      <c r="K157" s="46"/>
      <c r="L157" s="59"/>
      <c r="M157" s="39" t="s">
        <v>17</v>
      </c>
      <c r="N157" s="87"/>
      <c r="O157" s="84">
        <f>O72</f>
        <v>37.700000000000003</v>
      </c>
      <c r="P157" s="84" t="str">
        <f>P72</f>
        <v>GJ/kl</v>
      </c>
      <c r="Q157" s="61" t="s">
        <v>68</v>
      </c>
    </row>
    <row r="158" spans="1:17" ht="16.5" hidden="1" x14ac:dyDescent="0.15">
      <c r="A158" s="31"/>
      <c r="B158" s="46"/>
      <c r="C158" s="59"/>
      <c r="D158" s="49" t="s">
        <v>16</v>
      </c>
      <c r="E158" s="50"/>
      <c r="F158" s="75">
        <f>INDEX($B$92:$H$102,MATCH(F155,$B$92:$B$102,0),4)</f>
        <v>0</v>
      </c>
      <c r="G158" s="76" t="str">
        <f>INDEX($B$7:$H$17,MATCH(F155,$B$7:$B$17,0),5)</f>
        <v>-</v>
      </c>
      <c r="H158" s="61" t="s">
        <v>69</v>
      </c>
      <c r="J158" s="31"/>
      <c r="K158" s="46"/>
      <c r="L158" s="59"/>
      <c r="M158" s="49" t="s">
        <v>16</v>
      </c>
      <c r="N158" s="88"/>
      <c r="O158" s="84">
        <f>O73</f>
        <v>6.8699999999999997E-2</v>
      </c>
      <c r="P158" s="84" t="str">
        <f>P73</f>
        <v>tCO2/GJ</v>
      </c>
      <c r="Q158" s="61" t="s">
        <v>69</v>
      </c>
    </row>
    <row r="159" spans="1:17" ht="16.5" hidden="1" x14ac:dyDescent="0.15">
      <c r="A159" s="31"/>
      <c r="B159" s="46"/>
      <c r="C159" s="59"/>
      <c r="D159" s="49" t="s">
        <v>113</v>
      </c>
      <c r="E159" s="50"/>
      <c r="F159" s="90">
        <v>0.45</v>
      </c>
      <c r="G159" s="76"/>
      <c r="H159" s="61" t="s">
        <v>114</v>
      </c>
      <c r="J159" s="31"/>
      <c r="K159" s="46"/>
      <c r="L159" s="59"/>
      <c r="M159" s="49" t="s">
        <v>113</v>
      </c>
      <c r="N159" s="50"/>
      <c r="O159" s="91">
        <f>O74-O185</f>
        <v>0.4</v>
      </c>
      <c r="P159" s="76"/>
      <c r="Q159" s="61" t="s">
        <v>114</v>
      </c>
    </row>
    <row r="160" spans="1:17" ht="16.5" hidden="1" x14ac:dyDescent="0.15">
      <c r="A160" s="31"/>
      <c r="B160" s="46"/>
      <c r="C160" s="60"/>
      <c r="D160" s="49" t="s">
        <v>115</v>
      </c>
      <c r="E160" s="50"/>
      <c r="F160" s="74">
        <v>10000000</v>
      </c>
      <c r="G160" s="63" t="s">
        <v>82</v>
      </c>
      <c r="H160" s="61" t="s">
        <v>116</v>
      </c>
      <c r="J160" s="31"/>
      <c r="K160" s="46"/>
      <c r="L160" s="60"/>
      <c r="M160" s="49" t="s">
        <v>115</v>
      </c>
      <c r="N160" s="50"/>
      <c r="O160" s="92">
        <f>O75</f>
        <v>10000000</v>
      </c>
      <c r="P160" s="63" t="s">
        <v>82</v>
      </c>
      <c r="Q160" s="61" t="s">
        <v>116</v>
      </c>
    </row>
    <row r="161" spans="1:17" ht="14.25" hidden="1" x14ac:dyDescent="0.15">
      <c r="A161" s="31"/>
      <c r="B161" s="46"/>
      <c r="C161" s="55" t="s">
        <v>78</v>
      </c>
      <c r="D161" s="56"/>
      <c r="E161" s="72"/>
      <c r="F161" s="64">
        <f>F163/1000*F164*F165*F167</f>
        <v>0</v>
      </c>
      <c r="G161" s="57" t="str">
        <f>G$19</f>
        <v>tCO2/y</v>
      </c>
      <c r="H161" s="58" t="s">
        <v>51</v>
      </c>
      <c r="J161" s="31"/>
      <c r="K161" s="46"/>
      <c r="L161" s="55" t="s">
        <v>78</v>
      </c>
      <c r="M161" s="56"/>
      <c r="N161" s="84" t="str">
        <f>N76</f>
        <v>alt</v>
      </c>
      <c r="O161" s="64">
        <f>O163/1000*O164*O165/O166*O167</f>
        <v>6222.7714000000005</v>
      </c>
      <c r="P161" s="84" t="str">
        <f>P76</f>
        <v>tCO2/y</v>
      </c>
      <c r="Q161" s="58" t="s">
        <v>51</v>
      </c>
    </row>
    <row r="162" spans="1:17" ht="14.25" hidden="1" x14ac:dyDescent="0.15">
      <c r="A162" s="31"/>
      <c r="B162" s="46"/>
      <c r="C162" s="59"/>
      <c r="D162" s="37" t="s">
        <v>48</v>
      </c>
      <c r="E162" s="38"/>
      <c r="F162" s="73" t="s">
        <v>80</v>
      </c>
      <c r="G162" s="52"/>
      <c r="H162" s="53" t="s">
        <v>49</v>
      </c>
      <c r="J162" s="31"/>
      <c r="K162" s="46"/>
      <c r="L162" s="59"/>
      <c r="M162" s="37" t="s">
        <v>48</v>
      </c>
      <c r="N162" s="85"/>
      <c r="O162" s="84" t="str">
        <f>O77</f>
        <v>LPG</v>
      </c>
      <c r="P162" s="84">
        <f>P77</f>
        <v>0</v>
      </c>
      <c r="Q162" s="53" t="s">
        <v>49</v>
      </c>
    </row>
    <row r="163" spans="1:17" ht="16.5" hidden="1" x14ac:dyDescent="0.15">
      <c r="A163" s="31"/>
      <c r="B163" s="46"/>
      <c r="C163" s="59"/>
      <c r="D163" s="37" t="s">
        <v>47</v>
      </c>
      <c r="E163" s="38"/>
      <c r="F163" s="75">
        <f>INDEX($B$92:$H$102,MATCH(F162,$B$92:$B$102,0),6)</f>
        <v>0</v>
      </c>
      <c r="G163" s="76" t="str">
        <f>INDEX($B$92:$H$102,MATCH(F162,$B$92:$B$102,0),7)</f>
        <v>-</v>
      </c>
      <c r="H163" s="61" t="s">
        <v>67</v>
      </c>
      <c r="J163" s="31"/>
      <c r="K163" s="46"/>
      <c r="L163" s="59"/>
      <c r="M163" s="37" t="s">
        <v>47</v>
      </c>
      <c r="N163" s="85"/>
      <c r="O163" s="86">
        <f>INDEX($K$92:$Q$102,MATCH(O162,$K$92:$K$102,0),6)</f>
        <v>8.1800000000000012E-2</v>
      </c>
      <c r="P163" s="84" t="str">
        <f>P78</f>
        <v>Nm3/km</v>
      </c>
      <c r="Q163" s="61" t="s">
        <v>67</v>
      </c>
    </row>
    <row r="164" spans="1:17" ht="16.5" hidden="1" x14ac:dyDescent="0.15">
      <c r="A164" s="31"/>
      <c r="B164" s="46"/>
      <c r="C164" s="59"/>
      <c r="D164" s="39" t="s">
        <v>17</v>
      </c>
      <c r="E164" s="40"/>
      <c r="F164" s="77">
        <f>INDEX($B$92:$H$102,MATCH(F162,$B$92:$B$102,0),2)</f>
        <v>0</v>
      </c>
      <c r="G164" s="76" t="str">
        <f>INDEX($B$92:$H$102,MATCH(F162,$B$92:$B$102,0),3)</f>
        <v>-</v>
      </c>
      <c r="H164" s="61" t="s">
        <v>68</v>
      </c>
      <c r="J164" s="31"/>
      <c r="K164" s="46"/>
      <c r="L164" s="59"/>
      <c r="M164" s="39" t="s">
        <v>17</v>
      </c>
      <c r="N164" s="87"/>
      <c r="O164" s="84">
        <f>O79</f>
        <v>50.8</v>
      </c>
      <c r="P164" s="84" t="str">
        <f>P79</f>
        <v>GJ/t</v>
      </c>
      <c r="Q164" s="61" t="s">
        <v>68</v>
      </c>
    </row>
    <row r="165" spans="1:17" ht="16.5" hidden="1" x14ac:dyDescent="0.15">
      <c r="A165" s="31"/>
      <c r="B165" s="46"/>
      <c r="C165" s="59"/>
      <c r="D165" s="49" t="s">
        <v>16</v>
      </c>
      <c r="E165" s="50"/>
      <c r="F165" s="75">
        <f>INDEX($B$92:$H$102,MATCH(F162,$B$92:$B$102,0),4)</f>
        <v>0</v>
      </c>
      <c r="G165" s="76" t="str">
        <f>INDEX($B$7:$H$17,MATCH(F162,$B$7:$B$17,0),5)</f>
        <v>-</v>
      </c>
      <c r="H165" s="61" t="s">
        <v>69</v>
      </c>
      <c r="J165" s="31"/>
      <c r="K165" s="46"/>
      <c r="L165" s="59"/>
      <c r="M165" s="49" t="s">
        <v>16</v>
      </c>
      <c r="N165" s="88"/>
      <c r="O165" s="84">
        <f>O80</f>
        <v>5.9900000000000002E-2</v>
      </c>
      <c r="P165" s="84" t="str">
        <f>P80</f>
        <v>tCO2/GJ</v>
      </c>
      <c r="Q165" s="61" t="s">
        <v>69</v>
      </c>
    </row>
    <row r="166" spans="1:17" ht="16.5" hidden="1" x14ac:dyDescent="0.15">
      <c r="A166" s="31"/>
      <c r="B166" s="46"/>
      <c r="C166" s="59"/>
      <c r="D166" s="49" t="s">
        <v>113</v>
      </c>
      <c r="E166" s="50"/>
      <c r="F166" s="90">
        <v>0.45</v>
      </c>
      <c r="G166" s="76"/>
      <c r="H166" s="61" t="s">
        <v>114</v>
      </c>
      <c r="J166" s="31"/>
      <c r="K166" s="46"/>
      <c r="L166" s="59"/>
      <c r="M166" s="49" t="s">
        <v>113</v>
      </c>
      <c r="N166" s="50"/>
      <c r="O166" s="91">
        <f>O81-O186</f>
        <v>0.4</v>
      </c>
      <c r="P166" s="76"/>
      <c r="Q166" s="61" t="s">
        <v>114</v>
      </c>
    </row>
    <row r="167" spans="1:17" ht="16.5" hidden="1" x14ac:dyDescent="0.15">
      <c r="A167" s="31"/>
      <c r="B167" s="46"/>
      <c r="C167" s="60"/>
      <c r="D167" s="49" t="s">
        <v>115</v>
      </c>
      <c r="E167" s="50"/>
      <c r="F167" s="74">
        <v>10000000</v>
      </c>
      <c r="G167" s="63" t="s">
        <v>82</v>
      </c>
      <c r="H167" s="61" t="s">
        <v>116</v>
      </c>
      <c r="J167" s="31"/>
      <c r="K167" s="46"/>
      <c r="L167" s="60"/>
      <c r="M167" s="49" t="s">
        <v>115</v>
      </c>
      <c r="N167" s="50"/>
      <c r="O167" s="92">
        <f>O82</f>
        <v>10000000</v>
      </c>
      <c r="P167" s="63" t="s">
        <v>82</v>
      </c>
      <c r="Q167" s="61" t="s">
        <v>116</v>
      </c>
    </row>
    <row r="168" spans="1:17" ht="14.25" x14ac:dyDescent="0.15">
      <c r="A168" s="31"/>
      <c r="B168" s="46"/>
      <c r="C168" s="55" t="s">
        <v>79</v>
      </c>
      <c r="D168" s="56"/>
      <c r="E168" s="72"/>
      <c r="F168" s="64">
        <f>F170/1000*F171*F172*F174</f>
        <v>0</v>
      </c>
      <c r="G168" s="57" t="str">
        <f>G$19</f>
        <v>tCO2/y</v>
      </c>
      <c r="H168" s="58" t="s">
        <v>51</v>
      </c>
      <c r="J168" s="31"/>
      <c r="K168" s="46"/>
      <c r="L168" s="55" t="s">
        <v>79</v>
      </c>
      <c r="M168" s="56"/>
      <c r="N168" s="84" t="str">
        <f>N83</f>
        <v>poncho</v>
      </c>
      <c r="O168" s="64">
        <f>O170/1000*O171*O172/O173*O174</f>
        <v>3888.213157894736</v>
      </c>
      <c r="P168" s="84" t="str">
        <f>P83</f>
        <v>tCO2/y</v>
      </c>
      <c r="Q168" s="58" t="s">
        <v>51</v>
      </c>
    </row>
    <row r="169" spans="1:17" ht="14.25" x14ac:dyDescent="0.15">
      <c r="A169" s="31"/>
      <c r="B169" s="46"/>
      <c r="C169" s="59"/>
      <c r="D169" s="37" t="s">
        <v>48</v>
      </c>
      <c r="E169" s="38"/>
      <c r="F169" s="73" t="s">
        <v>80</v>
      </c>
      <c r="G169" s="52"/>
      <c r="H169" s="53" t="s">
        <v>49</v>
      </c>
      <c r="J169" s="31"/>
      <c r="K169" s="46"/>
      <c r="L169" s="59"/>
      <c r="M169" s="37" t="s">
        <v>48</v>
      </c>
      <c r="N169" s="85"/>
      <c r="O169" s="84" t="str">
        <f>O84</f>
        <v>Natural gas</v>
      </c>
      <c r="P169" s="84">
        <f>P84</f>
        <v>0</v>
      </c>
      <c r="Q169" s="53" t="s">
        <v>49</v>
      </c>
    </row>
    <row r="170" spans="1:17" ht="16.5" x14ac:dyDescent="0.15">
      <c r="A170" s="31"/>
      <c r="B170" s="46"/>
      <c r="C170" s="59"/>
      <c r="D170" s="37" t="s">
        <v>47</v>
      </c>
      <c r="E170" s="38"/>
      <c r="F170" s="75">
        <f>INDEX($B$92:$H$102,MATCH(F169,$B$92:$B$102,0),6)</f>
        <v>0</v>
      </c>
      <c r="G170" s="76" t="str">
        <f>INDEX($B$92:$H$102,MATCH(F169,$B$92:$B$102,0),7)</f>
        <v>-</v>
      </c>
      <c r="H170" s="61" t="s">
        <v>67</v>
      </c>
      <c r="J170" s="31"/>
      <c r="K170" s="46"/>
      <c r="L170" s="59"/>
      <c r="M170" s="37" t="s">
        <v>47</v>
      </c>
      <c r="N170" s="85"/>
      <c r="O170" s="86">
        <f>INDEX($K$92:$Q$102,MATCH(O169,$K$92:$K$102,0),6)</f>
        <v>7.010526315789474E-2</v>
      </c>
      <c r="P170" s="84" t="str">
        <f>P85</f>
        <v>kg/km</v>
      </c>
      <c r="Q170" s="61" t="s">
        <v>67</v>
      </c>
    </row>
    <row r="171" spans="1:17" ht="16.5" x14ac:dyDescent="0.15">
      <c r="A171" s="31"/>
      <c r="B171" s="46"/>
      <c r="C171" s="59"/>
      <c r="D171" s="39" t="s">
        <v>17</v>
      </c>
      <c r="E171" s="40"/>
      <c r="F171" s="77">
        <f>INDEX($B$92:$H$102,MATCH(F169,$B$92:$B$102,0),2)</f>
        <v>0</v>
      </c>
      <c r="G171" s="76" t="str">
        <f>INDEX($B$92:$H$102,MATCH(F169,$B$92:$B$102,0),3)</f>
        <v>-</v>
      </c>
      <c r="H171" s="61" t="s">
        <v>68</v>
      </c>
      <c r="J171" s="31"/>
      <c r="K171" s="46"/>
      <c r="L171" s="59"/>
      <c r="M171" s="39" t="s">
        <v>17</v>
      </c>
      <c r="N171" s="87"/>
      <c r="O171" s="84">
        <f>O86</f>
        <v>43.5</v>
      </c>
      <c r="P171" s="84" t="str">
        <f>P86</f>
        <v>GJ/1000Nm3</v>
      </c>
      <c r="Q171" s="61" t="s">
        <v>68</v>
      </c>
    </row>
    <row r="172" spans="1:17" ht="16.5" x14ac:dyDescent="0.15">
      <c r="A172" s="31"/>
      <c r="B172" s="46"/>
      <c r="C172" s="59"/>
      <c r="D172" s="49" t="s">
        <v>16</v>
      </c>
      <c r="E172" s="50"/>
      <c r="F172" s="75">
        <f>INDEX($B$92:$H$102,MATCH(F169,$B$92:$B$102,0),4)</f>
        <v>0</v>
      </c>
      <c r="G172" s="76" t="str">
        <f>INDEX($B$7:$H$17,MATCH(F169,$B$7:$B$17,0),5)</f>
        <v>-</v>
      </c>
      <c r="H172" s="61" t="s">
        <v>69</v>
      </c>
      <c r="J172" s="31"/>
      <c r="K172" s="46"/>
      <c r="L172" s="59"/>
      <c r="M172" s="49" t="s">
        <v>16</v>
      </c>
      <c r="N172" s="88"/>
      <c r="O172" s="84">
        <f>O87</f>
        <v>5.0999999999999997E-2</v>
      </c>
      <c r="P172" s="84" t="str">
        <f>P87</f>
        <v>tCO2/GJ</v>
      </c>
      <c r="Q172" s="61" t="s">
        <v>69</v>
      </c>
    </row>
    <row r="173" spans="1:17" ht="16.5" x14ac:dyDescent="0.15">
      <c r="A173" s="31"/>
      <c r="B173" s="46"/>
      <c r="C173" s="59"/>
      <c r="D173" s="49" t="s">
        <v>113</v>
      </c>
      <c r="E173" s="50"/>
      <c r="F173" s="90">
        <v>0.45</v>
      </c>
      <c r="G173" s="76"/>
      <c r="H173" s="61" t="s">
        <v>114</v>
      </c>
      <c r="J173" s="31"/>
      <c r="K173" s="46"/>
      <c r="L173" s="59"/>
      <c r="M173" s="49" t="s">
        <v>113</v>
      </c>
      <c r="N173" s="50"/>
      <c r="O173" s="91">
        <f>O88-O187</f>
        <v>0.4</v>
      </c>
      <c r="P173" s="76"/>
      <c r="Q173" s="61" t="s">
        <v>114</v>
      </c>
    </row>
    <row r="174" spans="1:17" ht="16.5" x14ac:dyDescent="0.15">
      <c r="A174" s="31"/>
      <c r="B174" s="46"/>
      <c r="C174" s="60"/>
      <c r="D174" s="49" t="s">
        <v>115</v>
      </c>
      <c r="E174" s="50"/>
      <c r="F174" s="74">
        <v>10000000</v>
      </c>
      <c r="G174" s="63" t="s">
        <v>82</v>
      </c>
      <c r="H174" s="61" t="s">
        <v>116</v>
      </c>
      <c r="J174" s="31"/>
      <c r="K174" s="46"/>
      <c r="L174" s="60"/>
      <c r="M174" s="49" t="s">
        <v>115</v>
      </c>
      <c r="N174" s="50"/>
      <c r="O174" s="93">
        <f>O89</f>
        <v>10000000</v>
      </c>
      <c r="P174" s="63" t="s">
        <v>82</v>
      </c>
      <c r="Q174" s="61" t="s">
        <v>116</v>
      </c>
    </row>
    <row r="177" spans="13:17" ht="14.25" x14ac:dyDescent="0.15">
      <c r="M177" s="135" t="s">
        <v>91</v>
      </c>
      <c r="N177" s="135"/>
      <c r="O177" s="139" t="s">
        <v>117</v>
      </c>
      <c r="P177" s="139"/>
      <c r="Q177" s="139"/>
    </row>
    <row r="178" spans="13:17" ht="16.5" x14ac:dyDescent="0.15">
      <c r="M178" s="82">
        <v>1</v>
      </c>
      <c r="N178" s="63" t="str">
        <f>N20</f>
        <v>vios</v>
      </c>
      <c r="O178" s="137">
        <v>0.05</v>
      </c>
      <c r="P178" s="138"/>
      <c r="Q178" s="138"/>
    </row>
    <row r="179" spans="13:17" ht="16.5" x14ac:dyDescent="0.15">
      <c r="M179" s="82">
        <v>2</v>
      </c>
      <c r="N179" s="63" t="str">
        <f>N27</f>
        <v>innova</v>
      </c>
      <c r="O179" s="137">
        <v>0.05</v>
      </c>
      <c r="P179" s="138"/>
      <c r="Q179" s="138"/>
    </row>
    <row r="180" spans="13:17" ht="16.5" x14ac:dyDescent="0.15">
      <c r="M180" s="82">
        <v>3</v>
      </c>
      <c r="N180" s="63" t="str">
        <f>N34</f>
        <v>calora</v>
      </c>
      <c r="O180" s="137">
        <v>0.05</v>
      </c>
      <c r="P180" s="138"/>
      <c r="Q180" s="138"/>
    </row>
    <row r="181" spans="13:17" ht="16.5" x14ac:dyDescent="0.15">
      <c r="M181" s="82">
        <v>4</v>
      </c>
      <c r="N181" s="63" t="str">
        <f>N41</f>
        <v>Hilux</v>
      </c>
      <c r="O181" s="137">
        <v>0.05</v>
      </c>
      <c r="P181" s="138"/>
      <c r="Q181" s="138"/>
    </row>
    <row r="182" spans="13:17" ht="16.5" x14ac:dyDescent="0.15">
      <c r="M182" s="82">
        <v>5</v>
      </c>
      <c r="N182" s="63" t="str">
        <f>N48</f>
        <v>leaf</v>
      </c>
      <c r="O182" s="137">
        <v>0.05</v>
      </c>
      <c r="P182" s="138"/>
      <c r="Q182" s="138"/>
    </row>
    <row r="183" spans="13:17" ht="16.5" x14ac:dyDescent="0.15">
      <c r="M183" s="82">
        <v>6</v>
      </c>
      <c r="N183" s="63" t="str">
        <f>N55</f>
        <v>Sai</v>
      </c>
      <c r="O183" s="137">
        <v>0.05</v>
      </c>
      <c r="P183" s="138"/>
      <c r="Q183" s="138"/>
    </row>
    <row r="184" spans="13:17" ht="16.5" x14ac:dyDescent="0.15">
      <c r="M184" s="82">
        <v>7</v>
      </c>
      <c r="N184" s="63" t="str">
        <f>N62</f>
        <v>aqua</v>
      </c>
      <c r="O184" s="137">
        <v>0.05</v>
      </c>
      <c r="P184" s="138"/>
      <c r="Q184" s="138"/>
    </row>
    <row r="185" spans="13:17" ht="16.5" x14ac:dyDescent="0.15">
      <c r="M185" s="82">
        <v>8</v>
      </c>
      <c r="N185" s="63" t="str">
        <f>N69</f>
        <v>miev</v>
      </c>
      <c r="O185" s="137">
        <v>0.05</v>
      </c>
      <c r="P185" s="138"/>
      <c r="Q185" s="138"/>
    </row>
    <row r="186" spans="13:17" ht="16.5" x14ac:dyDescent="0.15">
      <c r="M186" s="82">
        <v>9</v>
      </c>
      <c r="N186" s="63" t="str">
        <f>N76</f>
        <v>alt</v>
      </c>
      <c r="O186" s="137">
        <v>0.05</v>
      </c>
      <c r="P186" s="138"/>
      <c r="Q186" s="138"/>
    </row>
    <row r="187" spans="13:17" ht="16.5" x14ac:dyDescent="0.15">
      <c r="M187" s="82">
        <v>10</v>
      </c>
      <c r="N187" s="63" t="str">
        <f>N83</f>
        <v>poncho</v>
      </c>
      <c r="O187" s="137">
        <v>0.05</v>
      </c>
      <c r="P187" s="138"/>
      <c r="Q187" s="138"/>
    </row>
  </sheetData>
  <mergeCells count="12">
    <mergeCell ref="O187:Q187"/>
    <mergeCell ref="M177:N177"/>
    <mergeCell ref="O177:Q177"/>
    <mergeCell ref="O178:Q178"/>
    <mergeCell ref="O179:Q179"/>
    <mergeCell ref="O180:Q180"/>
    <mergeCell ref="O181:Q181"/>
    <mergeCell ref="O182:Q182"/>
    <mergeCell ref="O183:Q183"/>
    <mergeCell ref="O184:Q184"/>
    <mergeCell ref="O185:Q185"/>
    <mergeCell ref="O186:Q186"/>
  </mergeCells>
  <phoneticPr fontId="2"/>
  <dataValidations count="2">
    <dataValidation type="list" showInputMessage="1" showErrorMessage="1" sqref="F106 F162 F113 F120 F127 F134 F141 F148 F155 F169">
      <formula1>$B$92:$B$102</formula1>
    </dataValidation>
    <dataValidation type="list" showInputMessage="1" showErrorMessage="1" sqref="F21 F77 F70 F63 F56 F49 F35 F42 F28 F84 O21 O77 O70 O63 O56 O49 O35 O42 O28 O84">
      <formula1>$B$7:$B$17</formula1>
    </dataValidation>
  </dataValidations>
  <pageMargins left="0.23622047244094491" right="0.23622047244094491"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0"/>
  <sheetViews>
    <sheetView topLeftCell="A25" workbookViewId="0">
      <selection activeCell="A3" sqref="A3"/>
    </sheetView>
  </sheetViews>
  <sheetFormatPr defaultRowHeight="13.5" x14ac:dyDescent="0.15"/>
  <cols>
    <col min="5" max="5" width="22.625" customWidth="1"/>
    <col min="6" max="6" width="13.25" customWidth="1"/>
    <col min="7" max="7" width="11.375" customWidth="1"/>
    <col min="8" max="8" width="14.875" customWidth="1"/>
    <col min="9" max="9" width="10.375" bestFit="1" customWidth="1"/>
    <col min="14" max="14" width="22.625" customWidth="1"/>
    <col min="15" max="15" width="13.25" customWidth="1"/>
    <col min="16" max="16" width="11.375" customWidth="1"/>
    <col min="17" max="17" width="14.875" customWidth="1"/>
  </cols>
  <sheetData>
    <row r="1" spans="1:18" ht="15" x14ac:dyDescent="0.15">
      <c r="A1" s="44" t="s">
        <v>118</v>
      </c>
      <c r="B1" s="43"/>
      <c r="C1" s="43"/>
      <c r="D1" s="43"/>
      <c r="E1" s="43"/>
      <c r="F1" s="43"/>
      <c r="G1" s="43"/>
      <c r="H1" s="43"/>
      <c r="I1" s="81"/>
      <c r="J1" s="44" t="s">
        <v>118</v>
      </c>
      <c r="K1" s="43"/>
      <c r="L1" s="43"/>
      <c r="M1" s="43"/>
      <c r="N1" s="43"/>
      <c r="O1" s="43"/>
      <c r="P1" s="43"/>
      <c r="Q1" s="43"/>
    </row>
    <row r="2" spans="1:18" ht="15" thickBot="1" x14ac:dyDescent="0.2">
      <c r="A2" s="1" t="s">
        <v>209</v>
      </c>
      <c r="B2" s="1"/>
      <c r="C2" s="1"/>
      <c r="D2" s="1"/>
      <c r="E2" s="1"/>
      <c r="F2" s="1"/>
      <c r="G2" s="1"/>
      <c r="H2" s="1"/>
      <c r="I2" s="9"/>
      <c r="J2" s="1" t="s">
        <v>90</v>
      </c>
      <c r="K2" s="1"/>
      <c r="L2" s="1"/>
      <c r="M2" s="1"/>
      <c r="N2" s="1"/>
      <c r="O2" s="1"/>
      <c r="P2" s="1"/>
      <c r="Q2" s="1"/>
    </row>
    <row r="3" spans="1:18" ht="15.75" thickBot="1" x14ac:dyDescent="0.2">
      <c r="A3" s="21" t="s">
        <v>15</v>
      </c>
      <c r="B3" s="22"/>
      <c r="C3" s="22"/>
      <c r="D3" s="23"/>
      <c r="E3" s="24"/>
      <c r="F3" s="25" t="s">
        <v>13</v>
      </c>
      <c r="G3" s="25" t="s">
        <v>14</v>
      </c>
      <c r="H3" s="26" t="s">
        <v>21</v>
      </c>
      <c r="J3" s="21" t="s">
        <v>15</v>
      </c>
      <c r="K3" s="22"/>
      <c r="L3" s="22"/>
      <c r="M3" s="23"/>
      <c r="N3" s="24"/>
      <c r="O3" s="25" t="s">
        <v>13</v>
      </c>
      <c r="P3" s="25" t="s">
        <v>14</v>
      </c>
      <c r="Q3" s="26" t="s">
        <v>21</v>
      </c>
    </row>
    <row r="4" spans="1:18" ht="19.5" thickBot="1" x14ac:dyDescent="0.2">
      <c r="A4" s="27"/>
      <c r="B4" s="10" t="s">
        <v>22</v>
      </c>
      <c r="C4" s="11"/>
      <c r="D4" s="12"/>
      <c r="E4" s="13"/>
      <c r="F4" s="80">
        <f>F104-F19</f>
        <v>0</v>
      </c>
      <c r="G4" s="14" t="s">
        <v>3</v>
      </c>
      <c r="H4" s="28" t="s">
        <v>4</v>
      </c>
      <c r="J4" s="27"/>
      <c r="K4" s="10" t="s">
        <v>22</v>
      </c>
      <c r="L4" s="11"/>
      <c r="M4" s="12"/>
      <c r="N4" s="13"/>
      <c r="O4" s="80">
        <f>O104-O19</f>
        <v>12185.479857777769</v>
      </c>
      <c r="P4" s="14" t="s">
        <v>3</v>
      </c>
      <c r="Q4" s="28" t="s">
        <v>4</v>
      </c>
    </row>
    <row r="5" spans="1:18" ht="15" x14ac:dyDescent="0.15">
      <c r="A5" s="29" t="s">
        <v>93</v>
      </c>
      <c r="B5" s="15"/>
      <c r="C5" s="15"/>
      <c r="D5" s="16"/>
      <c r="E5" s="17"/>
      <c r="F5" s="18"/>
      <c r="G5" s="19"/>
      <c r="H5" s="30"/>
      <c r="J5" s="29" t="s">
        <v>93</v>
      </c>
      <c r="K5" s="15"/>
      <c r="L5" s="15"/>
      <c r="M5" s="16"/>
      <c r="N5" s="17"/>
      <c r="O5" s="18"/>
      <c r="P5" s="19"/>
      <c r="Q5" s="30"/>
    </row>
    <row r="6" spans="1:18" ht="18.75" x14ac:dyDescent="0.15">
      <c r="A6" s="27"/>
      <c r="B6" s="47" t="s">
        <v>56</v>
      </c>
      <c r="C6" s="48" t="s">
        <v>5</v>
      </c>
      <c r="D6" s="48" t="s">
        <v>55</v>
      </c>
      <c r="E6" s="48" t="s">
        <v>11</v>
      </c>
      <c r="F6" s="48" t="s">
        <v>55</v>
      </c>
      <c r="G6" s="48" t="s">
        <v>62</v>
      </c>
      <c r="H6" s="48" t="s">
        <v>55</v>
      </c>
      <c r="I6" s="4"/>
      <c r="J6" s="27"/>
      <c r="K6" s="47" t="s">
        <v>56</v>
      </c>
      <c r="L6" s="48" t="s">
        <v>5</v>
      </c>
      <c r="M6" s="48" t="s">
        <v>55</v>
      </c>
      <c r="N6" s="48" t="s">
        <v>11</v>
      </c>
      <c r="O6" s="48" t="s">
        <v>55</v>
      </c>
      <c r="P6" s="48" t="s">
        <v>62</v>
      </c>
      <c r="Q6" s="48" t="s">
        <v>55</v>
      </c>
    </row>
    <row r="7" spans="1:18" ht="14.25" x14ac:dyDescent="0.15">
      <c r="A7" s="31"/>
      <c r="B7" s="47" t="s">
        <v>81</v>
      </c>
      <c r="C7" s="48"/>
      <c r="D7" s="62" t="s">
        <v>54</v>
      </c>
      <c r="E7" s="48"/>
      <c r="F7" s="62" t="s">
        <v>54</v>
      </c>
      <c r="G7" s="48"/>
      <c r="H7" s="62" t="s">
        <v>54</v>
      </c>
      <c r="I7" s="2"/>
      <c r="J7" s="31"/>
      <c r="K7" s="47" t="s">
        <v>81</v>
      </c>
      <c r="L7" s="48"/>
      <c r="M7" s="62" t="s">
        <v>54</v>
      </c>
      <c r="N7" s="48"/>
      <c r="O7" s="62" t="s">
        <v>54</v>
      </c>
      <c r="P7" s="48"/>
      <c r="Q7" s="62" t="s">
        <v>54</v>
      </c>
    </row>
    <row r="8" spans="1:18" ht="18.75" x14ac:dyDescent="0.15">
      <c r="A8" s="31"/>
      <c r="B8" s="65" t="s">
        <v>45</v>
      </c>
      <c r="C8" s="66">
        <v>33</v>
      </c>
      <c r="D8" s="65" t="s">
        <v>2</v>
      </c>
      <c r="E8" s="65">
        <v>6.93E-2</v>
      </c>
      <c r="F8" s="65" t="s">
        <v>8</v>
      </c>
      <c r="G8" s="67">
        <v>5.5500000000000001E-2</v>
      </c>
      <c r="H8" s="65" t="s">
        <v>52</v>
      </c>
      <c r="I8" s="2"/>
      <c r="J8" s="31"/>
      <c r="K8" s="65" t="s">
        <v>45</v>
      </c>
      <c r="L8" s="66">
        <v>33</v>
      </c>
      <c r="M8" s="65" t="s">
        <v>2</v>
      </c>
      <c r="N8" s="65">
        <v>6.93E-2</v>
      </c>
      <c r="O8" s="65" t="s">
        <v>8</v>
      </c>
      <c r="P8" s="67">
        <v>5.5500000000000001E-2</v>
      </c>
      <c r="Q8" s="65" t="s">
        <v>52</v>
      </c>
    </row>
    <row r="9" spans="1:18" ht="18.75" x14ac:dyDescent="0.15">
      <c r="A9" s="31"/>
      <c r="B9" s="65" t="s">
        <v>18</v>
      </c>
      <c r="C9" s="65">
        <v>37.700000000000003</v>
      </c>
      <c r="D9" s="65" t="s">
        <v>2</v>
      </c>
      <c r="E9" s="65">
        <v>6.8699999999999997E-2</v>
      </c>
      <c r="F9" s="65" t="s">
        <v>8</v>
      </c>
      <c r="G9" s="67">
        <v>8.8880000000000001E-2</v>
      </c>
      <c r="H9" s="65" t="s">
        <v>52</v>
      </c>
      <c r="I9" s="2"/>
      <c r="J9" s="31"/>
      <c r="K9" s="65" t="s">
        <v>18</v>
      </c>
      <c r="L9" s="65">
        <v>37.700000000000003</v>
      </c>
      <c r="M9" s="65" t="s">
        <v>2</v>
      </c>
      <c r="N9" s="65">
        <v>6.8699999999999997E-2</v>
      </c>
      <c r="O9" s="65" t="s">
        <v>8</v>
      </c>
      <c r="P9" s="67">
        <v>8.8880000000000001E-2</v>
      </c>
      <c r="Q9" s="65" t="s">
        <v>52</v>
      </c>
    </row>
    <row r="10" spans="1:18" ht="18.75" x14ac:dyDescent="0.15">
      <c r="A10" s="31"/>
      <c r="B10" s="65" t="s">
        <v>7</v>
      </c>
      <c r="C10" s="65">
        <v>50.8</v>
      </c>
      <c r="D10" s="65" t="s">
        <v>9</v>
      </c>
      <c r="E10" s="65">
        <v>5.9900000000000002E-2</v>
      </c>
      <c r="F10" s="65" t="s">
        <v>8</v>
      </c>
      <c r="G10" s="67">
        <v>7.7710000000000001E-2</v>
      </c>
      <c r="H10" s="65" t="s">
        <v>63</v>
      </c>
      <c r="I10" s="2"/>
      <c r="J10" s="31"/>
      <c r="K10" s="65" t="s">
        <v>7</v>
      </c>
      <c r="L10" s="65">
        <v>50.8</v>
      </c>
      <c r="M10" s="65" t="s">
        <v>9</v>
      </c>
      <c r="N10" s="65">
        <v>5.9900000000000002E-2</v>
      </c>
      <c r="O10" s="65" t="s">
        <v>8</v>
      </c>
      <c r="P10" s="67">
        <v>7.7710000000000001E-2</v>
      </c>
      <c r="Q10" s="65" t="s">
        <v>63</v>
      </c>
      <c r="R10" s="2"/>
    </row>
    <row r="11" spans="1:18" ht="18.75" x14ac:dyDescent="0.15">
      <c r="A11" s="31"/>
      <c r="B11" s="65" t="s">
        <v>19</v>
      </c>
      <c r="C11" s="65">
        <v>43.5</v>
      </c>
      <c r="D11" s="65" t="s">
        <v>10</v>
      </c>
      <c r="E11" s="65">
        <v>5.0999999999999997E-2</v>
      </c>
      <c r="F11" s="65" t="s">
        <v>8</v>
      </c>
      <c r="G11" s="67">
        <v>6.6600000000000006E-2</v>
      </c>
      <c r="H11" s="65" t="s">
        <v>64</v>
      </c>
      <c r="I11" s="2"/>
      <c r="J11" s="31"/>
      <c r="K11" s="65" t="s">
        <v>19</v>
      </c>
      <c r="L11" s="65">
        <v>43.5</v>
      </c>
      <c r="M11" s="65" t="s">
        <v>10</v>
      </c>
      <c r="N11" s="65">
        <v>5.0999999999999997E-2</v>
      </c>
      <c r="O11" s="65" t="s">
        <v>8</v>
      </c>
      <c r="P11" s="67">
        <v>6.6600000000000006E-2</v>
      </c>
      <c r="Q11" s="65" t="s">
        <v>64</v>
      </c>
    </row>
    <row r="12" spans="1:18" ht="18.75" x14ac:dyDescent="0.15">
      <c r="A12" s="31"/>
      <c r="B12" s="65" t="s">
        <v>20</v>
      </c>
      <c r="C12" s="68">
        <v>1</v>
      </c>
      <c r="D12" s="69" t="s">
        <v>54</v>
      </c>
      <c r="E12" s="70">
        <v>0.45600000000000002</v>
      </c>
      <c r="F12" s="65" t="s">
        <v>6</v>
      </c>
      <c r="G12" s="67">
        <v>0.98980000000000001</v>
      </c>
      <c r="H12" s="65" t="s">
        <v>66</v>
      </c>
      <c r="I12" s="2"/>
      <c r="J12" s="31"/>
      <c r="K12" s="65" t="s">
        <v>20</v>
      </c>
      <c r="L12" s="68">
        <v>1</v>
      </c>
      <c r="M12" s="69" t="s">
        <v>54</v>
      </c>
      <c r="N12" s="70">
        <v>0.45600000000000002</v>
      </c>
      <c r="O12" s="65" t="s">
        <v>6</v>
      </c>
      <c r="P12" s="67">
        <v>0.98980000000000001</v>
      </c>
      <c r="Q12" s="65" t="s">
        <v>66</v>
      </c>
    </row>
    <row r="13" spans="1:18" ht="14.25" x14ac:dyDescent="0.15">
      <c r="A13" s="31"/>
      <c r="B13" s="71" t="s">
        <v>57</v>
      </c>
      <c r="C13" s="66"/>
      <c r="D13" s="65"/>
      <c r="E13" s="65"/>
      <c r="F13" s="65"/>
      <c r="G13" s="65"/>
      <c r="H13" s="65"/>
      <c r="I13" s="2"/>
      <c r="J13" s="31"/>
      <c r="K13" s="71" t="s">
        <v>57</v>
      </c>
      <c r="L13" s="66"/>
      <c r="M13" s="65"/>
      <c r="N13" s="65"/>
      <c r="O13" s="65"/>
      <c r="P13" s="65"/>
      <c r="Q13" s="65"/>
    </row>
    <row r="14" spans="1:18" ht="14.25" x14ac:dyDescent="0.15">
      <c r="A14" s="31"/>
      <c r="B14" s="71" t="s">
        <v>58</v>
      </c>
      <c r="C14" s="66"/>
      <c r="D14" s="65"/>
      <c r="E14" s="65"/>
      <c r="F14" s="65"/>
      <c r="G14" s="65"/>
      <c r="H14" s="65"/>
      <c r="I14" s="2"/>
      <c r="J14" s="31"/>
      <c r="K14" s="71" t="s">
        <v>58</v>
      </c>
      <c r="L14" s="66"/>
      <c r="M14" s="65"/>
      <c r="N14" s="65"/>
      <c r="O14" s="65"/>
      <c r="P14" s="65"/>
      <c r="Q14" s="65"/>
    </row>
    <row r="15" spans="1:18" ht="14.25" x14ac:dyDescent="0.15">
      <c r="A15" s="31"/>
      <c r="B15" s="71" t="s">
        <v>59</v>
      </c>
      <c r="C15" s="66"/>
      <c r="D15" s="65"/>
      <c r="E15" s="65"/>
      <c r="F15" s="65"/>
      <c r="G15" s="65"/>
      <c r="H15" s="65"/>
      <c r="I15" s="2"/>
      <c r="J15" s="31"/>
      <c r="K15" s="71" t="s">
        <v>59</v>
      </c>
      <c r="L15" s="66"/>
      <c r="M15" s="65"/>
      <c r="N15" s="65"/>
      <c r="O15" s="65"/>
      <c r="P15" s="65"/>
      <c r="Q15" s="65"/>
    </row>
    <row r="16" spans="1:18" ht="14.25" x14ac:dyDescent="0.15">
      <c r="A16" s="31"/>
      <c r="B16" s="71" t="s">
        <v>60</v>
      </c>
      <c r="C16" s="66"/>
      <c r="D16" s="65"/>
      <c r="E16" s="65"/>
      <c r="F16" s="65"/>
      <c r="G16" s="65"/>
      <c r="H16" s="65"/>
      <c r="I16" s="2"/>
      <c r="J16" s="31"/>
      <c r="K16" s="71" t="s">
        <v>60</v>
      </c>
      <c r="L16" s="66"/>
      <c r="M16" s="65"/>
      <c r="N16" s="65"/>
      <c r="O16" s="65"/>
      <c r="P16" s="65"/>
      <c r="Q16" s="65"/>
    </row>
    <row r="17" spans="1:17" ht="14.25" x14ac:dyDescent="0.15">
      <c r="A17" s="31"/>
      <c r="B17" s="71" t="s">
        <v>61</v>
      </c>
      <c r="C17" s="66"/>
      <c r="D17" s="65"/>
      <c r="E17" s="65"/>
      <c r="F17" s="65"/>
      <c r="G17" s="65"/>
      <c r="H17" s="65"/>
      <c r="I17" s="2"/>
      <c r="J17" s="31"/>
      <c r="K17" s="71" t="s">
        <v>61</v>
      </c>
      <c r="L17" s="66"/>
      <c r="M17" s="65"/>
      <c r="N17" s="65"/>
      <c r="O17" s="65"/>
      <c r="P17" s="65"/>
      <c r="Q17" s="65"/>
    </row>
    <row r="18" spans="1:17" ht="15.75" thickBot="1" x14ac:dyDescent="0.2">
      <c r="A18" s="29" t="s">
        <v>94</v>
      </c>
      <c r="B18" s="5"/>
      <c r="C18" s="3"/>
      <c r="D18" s="6"/>
      <c r="E18" s="6"/>
      <c r="F18" s="5"/>
      <c r="G18" s="5"/>
      <c r="H18" s="32"/>
      <c r="J18" s="29" t="s">
        <v>94</v>
      </c>
      <c r="K18" s="5"/>
      <c r="L18" s="3"/>
      <c r="M18" s="6"/>
      <c r="N18" s="6"/>
      <c r="O18" s="5"/>
      <c r="P18" s="5"/>
      <c r="Q18" s="32"/>
    </row>
    <row r="19" spans="1:17" ht="18.75" x14ac:dyDescent="0.15">
      <c r="A19" s="33"/>
      <c r="B19" s="35" t="s">
        <v>23</v>
      </c>
      <c r="C19" s="7"/>
      <c r="D19" s="20"/>
      <c r="E19" s="20"/>
      <c r="F19" s="79">
        <f>F20+F27+F34+F41+F48+F55+F62+F69+F76+F83</f>
        <v>0</v>
      </c>
      <c r="G19" s="54" t="s">
        <v>0</v>
      </c>
      <c r="H19" s="51" t="s">
        <v>1</v>
      </c>
      <c r="J19" s="33"/>
      <c r="K19" s="35" t="s">
        <v>23</v>
      </c>
      <c r="L19" s="7"/>
      <c r="M19" s="20"/>
      <c r="N19" s="20"/>
      <c r="O19" s="79">
        <f>O20+O27+O34+O41+O48+O55+O62+O69+O76+O83</f>
        <v>48741.919431111113</v>
      </c>
      <c r="P19" s="54" t="s">
        <v>0</v>
      </c>
      <c r="Q19" s="51" t="s">
        <v>1</v>
      </c>
    </row>
    <row r="20" spans="1:17" ht="14.25" x14ac:dyDescent="0.15">
      <c r="A20" s="33"/>
      <c r="B20" s="36"/>
      <c r="C20" s="55" t="s">
        <v>50</v>
      </c>
      <c r="D20" s="56"/>
      <c r="E20" s="72"/>
      <c r="F20" s="64">
        <f>F22/1000*F23*F24/F25*F26</f>
        <v>0</v>
      </c>
      <c r="G20" s="57" t="str">
        <f>G$19</f>
        <v>tCO2/y</v>
      </c>
      <c r="H20" s="58" t="s">
        <v>51</v>
      </c>
      <c r="J20" s="33"/>
      <c r="K20" s="36"/>
      <c r="L20" s="55" t="s">
        <v>50</v>
      </c>
      <c r="M20" s="56"/>
      <c r="N20" s="72" t="s">
        <v>98</v>
      </c>
      <c r="O20" s="64">
        <f>O22/1000*O23*O24/O25*O26</f>
        <v>2820.51</v>
      </c>
      <c r="P20" s="57" t="str">
        <f>P$19</f>
        <v>tCO2/y</v>
      </c>
      <c r="Q20" s="58" t="s">
        <v>51</v>
      </c>
    </row>
    <row r="21" spans="1:17" ht="14.25" x14ac:dyDescent="0.15">
      <c r="A21" s="33"/>
      <c r="B21" s="36"/>
      <c r="C21" s="59"/>
      <c r="D21" s="37" t="s">
        <v>48</v>
      </c>
      <c r="E21" s="38"/>
      <c r="F21" s="73" t="s">
        <v>80</v>
      </c>
      <c r="G21" s="52"/>
      <c r="H21" s="53" t="s">
        <v>49</v>
      </c>
      <c r="J21" s="33"/>
      <c r="K21" s="36"/>
      <c r="L21" s="59"/>
      <c r="M21" s="37" t="s">
        <v>48</v>
      </c>
      <c r="N21" s="38"/>
      <c r="O21" s="73" t="s">
        <v>97</v>
      </c>
      <c r="P21" s="52"/>
      <c r="Q21" s="53" t="s">
        <v>49</v>
      </c>
    </row>
    <row r="22" spans="1:17" ht="16.5" x14ac:dyDescent="0.15">
      <c r="A22" s="31"/>
      <c r="B22" s="46"/>
      <c r="C22" s="59"/>
      <c r="D22" s="37" t="s">
        <v>47</v>
      </c>
      <c r="E22" s="38"/>
      <c r="F22" s="75">
        <f>INDEX($B$7:$H$17,MATCH(F21,$B$7:$B$17,0),6)</f>
        <v>0</v>
      </c>
      <c r="G22" s="76" t="str">
        <f>INDEX($B$7:$H$17,MATCH(F21,$B$7:$B$17,0),7)</f>
        <v>-</v>
      </c>
      <c r="H22" s="61" t="s">
        <v>67</v>
      </c>
      <c r="J22" s="31"/>
      <c r="K22" s="46"/>
      <c r="L22" s="59"/>
      <c r="M22" s="37" t="s">
        <v>47</v>
      </c>
      <c r="N22" s="38"/>
      <c r="O22" s="75">
        <f>INDEX($B$7:$H$17,MATCH(O21,$B$7:$B$17,0),6)</f>
        <v>5.5500000000000001E-2</v>
      </c>
      <c r="P22" s="76" t="str">
        <f>INDEX($B$7:$H$17,MATCH(O21,$B$7:$B$17,0),7)</f>
        <v>L/km</v>
      </c>
      <c r="Q22" s="61" t="s">
        <v>67</v>
      </c>
    </row>
    <row r="23" spans="1:17" ht="16.5" x14ac:dyDescent="0.15">
      <c r="A23" s="31"/>
      <c r="B23" s="46"/>
      <c r="C23" s="59"/>
      <c r="D23" s="39" t="s">
        <v>17</v>
      </c>
      <c r="E23" s="40"/>
      <c r="F23" s="77">
        <f>INDEX($B$7:$H$17,MATCH(F21,$B$7:$B$17,0),2)</f>
        <v>0</v>
      </c>
      <c r="G23" s="76" t="str">
        <f>INDEX($B$7:$H$17,MATCH(F21,$B$7:$B$17,0),3)</f>
        <v>-</v>
      </c>
      <c r="H23" s="61" t="s">
        <v>68</v>
      </c>
      <c r="J23" s="31"/>
      <c r="K23" s="46"/>
      <c r="L23" s="59"/>
      <c r="M23" s="39" t="s">
        <v>17</v>
      </c>
      <c r="N23" s="40"/>
      <c r="O23" s="77">
        <f>INDEX($B$7:$H$17,MATCH(O21,$B$7:$B$17,0),2)</f>
        <v>33</v>
      </c>
      <c r="P23" s="76" t="str">
        <f>INDEX($B$7:$H$17,MATCH(O21,$B$7:$B$17,0),3)</f>
        <v>GJ/kl</v>
      </c>
      <c r="Q23" s="61" t="s">
        <v>68</v>
      </c>
    </row>
    <row r="24" spans="1:17" ht="16.5" x14ac:dyDescent="0.15">
      <c r="A24" s="31"/>
      <c r="B24" s="46"/>
      <c r="C24" s="59"/>
      <c r="D24" s="49" t="s">
        <v>16</v>
      </c>
      <c r="E24" s="50"/>
      <c r="F24" s="75">
        <f>INDEX($B$7:$H$17,MATCH(F21,$B$7:$B$17,0),4)</f>
        <v>0</v>
      </c>
      <c r="G24" s="76" t="str">
        <f>INDEX($B$7:$H$17,MATCH(F21,$B$7:$B$17,0),5)</f>
        <v>-</v>
      </c>
      <c r="H24" s="61" t="s">
        <v>69</v>
      </c>
      <c r="J24" s="31"/>
      <c r="K24" s="46"/>
      <c r="L24" s="59"/>
      <c r="M24" s="49" t="s">
        <v>16</v>
      </c>
      <c r="N24" s="50"/>
      <c r="O24" s="75">
        <f>INDEX($B$7:$H$17,MATCH(O21,$B$7:$B$17,0),4)</f>
        <v>6.93E-2</v>
      </c>
      <c r="P24" s="76" t="str">
        <f>INDEX($B$7:$H$17,MATCH(O21,$B$7:$B$17,0),5)</f>
        <v>tCO2/GJ</v>
      </c>
      <c r="Q24" s="61" t="s">
        <v>69</v>
      </c>
    </row>
    <row r="25" spans="1:17" ht="16.5" x14ac:dyDescent="0.15">
      <c r="A25" s="31"/>
      <c r="B25" s="46"/>
      <c r="C25" s="59"/>
      <c r="D25" s="49" t="s">
        <v>113</v>
      </c>
      <c r="E25" s="50"/>
      <c r="F25" s="90">
        <v>0.45</v>
      </c>
      <c r="G25" s="76"/>
      <c r="H25" s="61" t="s">
        <v>114</v>
      </c>
      <c r="J25" s="31"/>
      <c r="K25" s="46"/>
      <c r="L25" s="59"/>
      <c r="M25" s="49" t="s">
        <v>113</v>
      </c>
      <c r="N25" s="50"/>
      <c r="O25" s="90">
        <v>0.45</v>
      </c>
      <c r="P25" s="76"/>
      <c r="Q25" s="61" t="s">
        <v>114</v>
      </c>
    </row>
    <row r="26" spans="1:17" ht="16.5" x14ac:dyDescent="0.15">
      <c r="A26" s="31"/>
      <c r="B26" s="46"/>
      <c r="C26" s="60"/>
      <c r="D26" s="49" t="s">
        <v>115</v>
      </c>
      <c r="E26" s="50"/>
      <c r="F26" s="74">
        <v>10000000</v>
      </c>
      <c r="G26" s="63" t="s">
        <v>82</v>
      </c>
      <c r="H26" s="61" t="s">
        <v>116</v>
      </c>
      <c r="J26" s="31"/>
      <c r="K26" s="46"/>
      <c r="L26" s="60"/>
      <c r="M26" s="49" t="s">
        <v>115</v>
      </c>
      <c r="N26" s="50"/>
      <c r="O26" s="74">
        <v>10000000</v>
      </c>
      <c r="P26" s="63" t="s">
        <v>82</v>
      </c>
      <c r="Q26" s="61" t="s">
        <v>116</v>
      </c>
    </row>
    <row r="27" spans="1:17" ht="14.25" x14ac:dyDescent="0.15">
      <c r="A27" s="31"/>
      <c r="B27" s="46"/>
      <c r="C27" s="55" t="s">
        <v>71</v>
      </c>
      <c r="D27" s="56"/>
      <c r="E27" s="72"/>
      <c r="F27" s="64">
        <f>F29/1000*F30*F31/F32*F33</f>
        <v>0</v>
      </c>
      <c r="G27" s="57" t="str">
        <f>G$19</f>
        <v>tCO2/y</v>
      </c>
      <c r="H27" s="58" t="s">
        <v>51</v>
      </c>
      <c r="J27" s="31"/>
      <c r="K27" s="46"/>
      <c r="L27" s="55" t="s">
        <v>71</v>
      </c>
      <c r="M27" s="56"/>
      <c r="N27" s="72" t="s">
        <v>99</v>
      </c>
      <c r="O27" s="64">
        <f>O29/1000*O30*O31/O32*O33</f>
        <v>2820.51</v>
      </c>
      <c r="P27" s="57" t="str">
        <f>P$19</f>
        <v>tCO2/y</v>
      </c>
      <c r="Q27" s="58" t="s">
        <v>51</v>
      </c>
    </row>
    <row r="28" spans="1:17" ht="14.25" x14ac:dyDescent="0.15">
      <c r="A28" s="31"/>
      <c r="B28" s="46"/>
      <c r="C28" s="59"/>
      <c r="D28" s="37" t="s">
        <v>48</v>
      </c>
      <c r="E28" s="38"/>
      <c r="F28" s="73" t="s">
        <v>80</v>
      </c>
      <c r="G28" s="78"/>
      <c r="H28" s="53" t="s">
        <v>49</v>
      </c>
      <c r="J28" s="31"/>
      <c r="K28" s="46"/>
      <c r="L28" s="59"/>
      <c r="M28" s="37" t="s">
        <v>48</v>
      </c>
      <c r="N28" s="38"/>
      <c r="O28" s="73" t="s">
        <v>97</v>
      </c>
      <c r="P28" s="78"/>
      <c r="Q28" s="53" t="s">
        <v>49</v>
      </c>
    </row>
    <row r="29" spans="1:17" ht="16.5" x14ac:dyDescent="0.15">
      <c r="A29" s="31"/>
      <c r="B29" s="46"/>
      <c r="C29" s="59"/>
      <c r="D29" s="37" t="s">
        <v>47</v>
      </c>
      <c r="E29" s="38"/>
      <c r="F29" s="75">
        <f>INDEX($B$7:$H$17,MATCH(F28,$B$7:$B$17,0),6)</f>
        <v>0</v>
      </c>
      <c r="G29" s="76" t="str">
        <f>INDEX($B$7:$H$17,MATCH(F28,$B$7:$B$17,0),7)</f>
        <v>-</v>
      </c>
      <c r="H29" s="61" t="s">
        <v>67</v>
      </c>
      <c r="J29" s="31"/>
      <c r="K29" s="46"/>
      <c r="L29" s="59"/>
      <c r="M29" s="37" t="s">
        <v>47</v>
      </c>
      <c r="N29" s="38"/>
      <c r="O29" s="75">
        <f>INDEX($B$7:$H$17,MATCH(O28,$B$7:$B$17,0),6)</f>
        <v>5.5500000000000001E-2</v>
      </c>
      <c r="P29" s="76" t="str">
        <f>INDEX($B$7:$H$17,MATCH(O28,$B$7:$B$17,0),7)</f>
        <v>L/km</v>
      </c>
      <c r="Q29" s="61" t="s">
        <v>67</v>
      </c>
    </row>
    <row r="30" spans="1:17" ht="16.5" x14ac:dyDescent="0.15">
      <c r="A30" s="31"/>
      <c r="B30" s="46"/>
      <c r="C30" s="59"/>
      <c r="D30" s="39" t="s">
        <v>17</v>
      </c>
      <c r="E30" s="40"/>
      <c r="F30" s="77">
        <f>INDEX($B$7:$H$17,MATCH(F28,$B$7:$B$17,0),2)</f>
        <v>0</v>
      </c>
      <c r="G30" s="76" t="str">
        <f>INDEX($B$7:$H$17,MATCH(F28,$B$7:$B$17,0),3)</f>
        <v>-</v>
      </c>
      <c r="H30" s="61" t="s">
        <v>68</v>
      </c>
      <c r="J30" s="31"/>
      <c r="K30" s="46"/>
      <c r="L30" s="59"/>
      <c r="M30" s="39" t="s">
        <v>17</v>
      </c>
      <c r="N30" s="40"/>
      <c r="O30" s="77">
        <f>INDEX($B$7:$H$17,MATCH(O28,$B$7:$B$17,0),2)</f>
        <v>33</v>
      </c>
      <c r="P30" s="76" t="str">
        <f>INDEX($B$7:$H$17,MATCH(O28,$B$7:$B$17,0),3)</f>
        <v>GJ/kl</v>
      </c>
      <c r="Q30" s="61" t="s">
        <v>68</v>
      </c>
    </row>
    <row r="31" spans="1:17" ht="16.5" x14ac:dyDescent="0.15">
      <c r="A31" s="31"/>
      <c r="B31" s="46"/>
      <c r="C31" s="59"/>
      <c r="D31" s="49" t="s">
        <v>16</v>
      </c>
      <c r="E31" s="50"/>
      <c r="F31" s="75">
        <f>INDEX($B$7:$H$17,MATCH(F28,$B$7:$B$17,0),4)</f>
        <v>0</v>
      </c>
      <c r="G31" s="76" t="str">
        <f>INDEX($B$7:$H$17,MATCH(F28,$B$7:$B$17,0),5)</f>
        <v>-</v>
      </c>
      <c r="H31" s="61" t="s">
        <v>69</v>
      </c>
      <c r="J31" s="31"/>
      <c r="K31" s="46"/>
      <c r="L31" s="59"/>
      <c r="M31" s="49" t="s">
        <v>16</v>
      </c>
      <c r="N31" s="50"/>
      <c r="O31" s="75">
        <f>INDEX($B$7:$H$17,MATCH(O28,$B$7:$B$17,0),4)</f>
        <v>6.93E-2</v>
      </c>
      <c r="P31" s="76" t="str">
        <f>INDEX($B$7:$H$17,MATCH(O28,$B$7:$B$17,0),5)</f>
        <v>tCO2/GJ</v>
      </c>
      <c r="Q31" s="61" t="s">
        <v>69</v>
      </c>
    </row>
    <row r="32" spans="1:17" ht="16.5" x14ac:dyDescent="0.15">
      <c r="A32" s="31"/>
      <c r="B32" s="46"/>
      <c r="C32" s="59"/>
      <c r="D32" s="49" t="s">
        <v>113</v>
      </c>
      <c r="E32" s="50"/>
      <c r="F32" s="90">
        <v>0.45</v>
      </c>
      <c r="G32" s="76"/>
      <c r="H32" s="61" t="s">
        <v>114</v>
      </c>
      <c r="J32" s="31"/>
      <c r="K32" s="46"/>
      <c r="L32" s="59"/>
      <c r="M32" s="49" t="s">
        <v>113</v>
      </c>
      <c r="N32" s="50"/>
      <c r="O32" s="90">
        <v>0.45</v>
      </c>
      <c r="P32" s="76"/>
      <c r="Q32" s="61" t="s">
        <v>114</v>
      </c>
    </row>
    <row r="33" spans="1:17" ht="16.5" x14ac:dyDescent="0.15">
      <c r="A33" s="31"/>
      <c r="B33" s="46"/>
      <c r="C33" s="60"/>
      <c r="D33" s="49" t="s">
        <v>115</v>
      </c>
      <c r="E33" s="50"/>
      <c r="F33" s="74">
        <v>10000000</v>
      </c>
      <c r="G33" s="63" t="s">
        <v>82</v>
      </c>
      <c r="H33" s="61" t="s">
        <v>116</v>
      </c>
      <c r="J33" s="31"/>
      <c r="K33" s="46"/>
      <c r="L33" s="60"/>
      <c r="M33" s="49" t="s">
        <v>115</v>
      </c>
      <c r="N33" s="50"/>
      <c r="O33" s="74">
        <v>10000000</v>
      </c>
      <c r="P33" s="63" t="s">
        <v>82</v>
      </c>
      <c r="Q33" s="61" t="s">
        <v>116</v>
      </c>
    </row>
    <row r="34" spans="1:17" ht="14.25" x14ac:dyDescent="0.15">
      <c r="A34" s="31"/>
      <c r="B34" s="46"/>
      <c r="C34" s="55" t="s">
        <v>72</v>
      </c>
      <c r="D34" s="56"/>
      <c r="E34" s="72"/>
      <c r="F34" s="64">
        <f>F36/1000*F37*F38/F39*F40</f>
        <v>0</v>
      </c>
      <c r="G34" s="57" t="str">
        <f>G$19</f>
        <v>tCO2/y</v>
      </c>
      <c r="H34" s="58" t="s">
        <v>51</v>
      </c>
      <c r="J34" s="31"/>
      <c r="K34" s="46"/>
      <c r="L34" s="55" t="s">
        <v>72</v>
      </c>
      <c r="M34" s="56"/>
      <c r="N34" s="72" t="s">
        <v>100</v>
      </c>
      <c r="O34" s="64">
        <f>O36/1000*O37*O38/O39*O40</f>
        <v>3283.38</v>
      </c>
      <c r="P34" s="57" t="str">
        <f>P$19</f>
        <v>tCO2/y</v>
      </c>
      <c r="Q34" s="58" t="s">
        <v>51</v>
      </c>
    </row>
    <row r="35" spans="1:17" ht="14.25" x14ac:dyDescent="0.15">
      <c r="A35" s="31"/>
      <c r="B35" s="46"/>
      <c r="C35" s="59"/>
      <c r="D35" s="37" t="s">
        <v>48</v>
      </c>
      <c r="E35" s="38"/>
      <c r="F35" s="73" t="s">
        <v>80</v>
      </c>
      <c r="G35" s="78"/>
      <c r="H35" s="53" t="s">
        <v>49</v>
      </c>
      <c r="J35" s="31"/>
      <c r="K35" s="46"/>
      <c r="L35" s="59"/>
      <c r="M35" s="37" t="s">
        <v>48</v>
      </c>
      <c r="N35" s="38"/>
      <c r="O35" s="73" t="s">
        <v>108</v>
      </c>
      <c r="P35" s="78"/>
      <c r="Q35" s="53" t="s">
        <v>49</v>
      </c>
    </row>
    <row r="36" spans="1:17" ht="16.5" x14ac:dyDescent="0.15">
      <c r="A36" s="31"/>
      <c r="B36" s="46"/>
      <c r="C36" s="59"/>
      <c r="D36" s="37" t="s">
        <v>47</v>
      </c>
      <c r="E36" s="38"/>
      <c r="F36" s="75">
        <f>INDEX($B$7:$H$17,MATCH(F35,$B$7:$B$17,0),6)</f>
        <v>0</v>
      </c>
      <c r="G36" s="76" t="str">
        <f>INDEX($B$7:$H$17,MATCH(F35,$B$7:$B$17,0),7)</f>
        <v>-</v>
      </c>
      <c r="H36" s="61" t="s">
        <v>67</v>
      </c>
      <c r="J36" s="31"/>
      <c r="K36" s="46"/>
      <c r="L36" s="59"/>
      <c r="M36" s="37" t="s">
        <v>47</v>
      </c>
      <c r="N36" s="38"/>
      <c r="O36" s="75">
        <f>INDEX($B$7:$H$17,MATCH(O35,$B$7:$B$17,0),6)</f>
        <v>6.6600000000000006E-2</v>
      </c>
      <c r="P36" s="76" t="str">
        <f>INDEX($B$7:$H$17,MATCH(O35,$B$7:$B$17,0),7)</f>
        <v>kg/km</v>
      </c>
      <c r="Q36" s="61" t="s">
        <v>67</v>
      </c>
    </row>
    <row r="37" spans="1:17" ht="16.5" x14ac:dyDescent="0.15">
      <c r="A37" s="31"/>
      <c r="B37" s="46"/>
      <c r="C37" s="59"/>
      <c r="D37" s="39" t="s">
        <v>17</v>
      </c>
      <c r="E37" s="40"/>
      <c r="F37" s="77">
        <f>INDEX($B$7:$H$17,MATCH(F35,$B$7:$B$17,0),2)</f>
        <v>0</v>
      </c>
      <c r="G37" s="76" t="str">
        <f>INDEX($B$7:$H$17,MATCH(F35,$B$7:$B$17,0),3)</f>
        <v>-</v>
      </c>
      <c r="H37" s="61" t="s">
        <v>68</v>
      </c>
      <c r="J37" s="31"/>
      <c r="K37" s="46"/>
      <c r="L37" s="59"/>
      <c r="M37" s="39" t="s">
        <v>17</v>
      </c>
      <c r="N37" s="40"/>
      <c r="O37" s="77">
        <f>INDEX($B$7:$H$17,MATCH(O35,$B$7:$B$17,0),2)</f>
        <v>43.5</v>
      </c>
      <c r="P37" s="76" t="str">
        <f>INDEX($B$7:$H$17,MATCH(O35,$B$7:$B$17,0),3)</f>
        <v>GJ/1000Nm3</v>
      </c>
      <c r="Q37" s="61" t="s">
        <v>68</v>
      </c>
    </row>
    <row r="38" spans="1:17" ht="16.5" x14ac:dyDescent="0.15">
      <c r="A38" s="31"/>
      <c r="B38" s="46"/>
      <c r="C38" s="59"/>
      <c r="D38" s="49" t="s">
        <v>16</v>
      </c>
      <c r="E38" s="50"/>
      <c r="F38" s="75">
        <f>INDEX($B$7:$H$17,MATCH(F35,$B$7:$B$17,0),4)</f>
        <v>0</v>
      </c>
      <c r="G38" s="76" t="str">
        <f>INDEX($B$7:$H$17,MATCH(F35,$B$7:$B$17,0),5)</f>
        <v>-</v>
      </c>
      <c r="H38" s="61" t="s">
        <v>69</v>
      </c>
      <c r="J38" s="31"/>
      <c r="K38" s="46"/>
      <c r="L38" s="59"/>
      <c r="M38" s="49" t="s">
        <v>16</v>
      </c>
      <c r="N38" s="50"/>
      <c r="O38" s="75">
        <f>INDEX($B$7:$H$17,MATCH(O35,$B$7:$B$17,0),4)</f>
        <v>5.0999999999999997E-2</v>
      </c>
      <c r="P38" s="76" t="str">
        <f>INDEX($B$7:$H$17,MATCH(O35,$B$7:$B$17,0),5)</f>
        <v>tCO2/GJ</v>
      </c>
      <c r="Q38" s="61" t="s">
        <v>69</v>
      </c>
    </row>
    <row r="39" spans="1:17" ht="16.5" x14ac:dyDescent="0.15">
      <c r="A39" s="31"/>
      <c r="B39" s="46"/>
      <c r="C39" s="59"/>
      <c r="D39" s="49" t="s">
        <v>113</v>
      </c>
      <c r="E39" s="50"/>
      <c r="F39" s="90">
        <v>0.45</v>
      </c>
      <c r="G39" s="76"/>
      <c r="H39" s="61" t="s">
        <v>114</v>
      </c>
      <c r="J39" s="31"/>
      <c r="K39" s="46"/>
      <c r="L39" s="59"/>
      <c r="M39" s="49" t="s">
        <v>113</v>
      </c>
      <c r="N39" s="50"/>
      <c r="O39" s="90">
        <v>0.45</v>
      </c>
      <c r="P39" s="76"/>
      <c r="Q39" s="61" t="s">
        <v>114</v>
      </c>
    </row>
    <row r="40" spans="1:17" ht="16.5" x14ac:dyDescent="0.15">
      <c r="A40" s="31"/>
      <c r="B40" s="46"/>
      <c r="C40" s="60"/>
      <c r="D40" s="49" t="s">
        <v>115</v>
      </c>
      <c r="E40" s="50"/>
      <c r="F40" s="74">
        <v>10000000</v>
      </c>
      <c r="G40" s="63" t="s">
        <v>82</v>
      </c>
      <c r="H40" s="61" t="s">
        <v>116</v>
      </c>
      <c r="J40" s="31"/>
      <c r="K40" s="46"/>
      <c r="L40" s="60"/>
      <c r="M40" s="49" t="s">
        <v>115</v>
      </c>
      <c r="N40" s="50"/>
      <c r="O40" s="74">
        <v>10000000</v>
      </c>
      <c r="P40" s="63" t="s">
        <v>82</v>
      </c>
      <c r="Q40" s="61" t="s">
        <v>116</v>
      </c>
    </row>
    <row r="41" spans="1:17" ht="14.25" hidden="1" x14ac:dyDescent="0.15">
      <c r="A41" s="31"/>
      <c r="B41" s="46"/>
      <c r="C41" s="55" t="s">
        <v>73</v>
      </c>
      <c r="D41" s="56"/>
      <c r="E41" s="72"/>
      <c r="F41" s="64">
        <f>F43/1000*F44*F45/F46*F47</f>
        <v>0</v>
      </c>
      <c r="G41" s="57" t="str">
        <f>G$19</f>
        <v>tCO2/y</v>
      </c>
      <c r="H41" s="58" t="s">
        <v>51</v>
      </c>
      <c r="J41" s="31"/>
      <c r="K41" s="46"/>
      <c r="L41" s="55" t="s">
        <v>73</v>
      </c>
      <c r="M41" s="56"/>
      <c r="N41" s="72" t="s">
        <v>101</v>
      </c>
      <c r="O41" s="64">
        <f>O43/1000*O44*O45/O46*O47</f>
        <v>3283.38</v>
      </c>
      <c r="P41" s="57" t="str">
        <f>P$19</f>
        <v>tCO2/y</v>
      </c>
      <c r="Q41" s="58" t="s">
        <v>51</v>
      </c>
    </row>
    <row r="42" spans="1:17" ht="14.25" hidden="1" x14ac:dyDescent="0.15">
      <c r="A42" s="31"/>
      <c r="B42" s="46"/>
      <c r="C42" s="59"/>
      <c r="D42" s="37" t="s">
        <v>48</v>
      </c>
      <c r="E42" s="38"/>
      <c r="F42" s="73" t="s">
        <v>80</v>
      </c>
      <c r="G42" s="78"/>
      <c r="H42" s="53" t="s">
        <v>49</v>
      </c>
      <c r="J42" s="31"/>
      <c r="K42" s="46"/>
      <c r="L42" s="59"/>
      <c r="M42" s="37" t="s">
        <v>48</v>
      </c>
      <c r="N42" s="38"/>
      <c r="O42" s="73" t="s">
        <v>108</v>
      </c>
      <c r="P42" s="78"/>
      <c r="Q42" s="53" t="s">
        <v>49</v>
      </c>
    </row>
    <row r="43" spans="1:17" ht="16.5" hidden="1" x14ac:dyDescent="0.15">
      <c r="A43" s="31"/>
      <c r="B43" s="46"/>
      <c r="C43" s="59"/>
      <c r="D43" s="37" t="s">
        <v>47</v>
      </c>
      <c r="E43" s="38"/>
      <c r="F43" s="75">
        <f>INDEX($B$7:$H$17,MATCH(F42,$B$7:$B$17,0),6)</f>
        <v>0</v>
      </c>
      <c r="G43" s="76" t="str">
        <f>INDEX($B$7:$H$17,MATCH(F42,$B$7:$B$17,0),7)</f>
        <v>-</v>
      </c>
      <c r="H43" s="61" t="s">
        <v>67</v>
      </c>
      <c r="J43" s="31"/>
      <c r="K43" s="46"/>
      <c r="L43" s="59"/>
      <c r="M43" s="37" t="s">
        <v>47</v>
      </c>
      <c r="N43" s="38"/>
      <c r="O43" s="75">
        <f>INDEX($B$7:$H$17,MATCH(O42,$B$7:$B$17,0),6)</f>
        <v>6.6600000000000006E-2</v>
      </c>
      <c r="P43" s="76" t="str">
        <f>INDEX($B$7:$H$17,MATCH(O42,$B$7:$B$17,0),7)</f>
        <v>kg/km</v>
      </c>
      <c r="Q43" s="61" t="s">
        <v>67</v>
      </c>
    </row>
    <row r="44" spans="1:17" ht="16.5" hidden="1" x14ac:dyDescent="0.15">
      <c r="A44" s="31"/>
      <c r="B44" s="46"/>
      <c r="C44" s="59"/>
      <c r="D44" s="39" t="s">
        <v>17</v>
      </c>
      <c r="E44" s="40"/>
      <c r="F44" s="77">
        <f>INDEX($B$7:$H$17,MATCH(F42,$B$7:$B$17,0),2)</f>
        <v>0</v>
      </c>
      <c r="G44" s="76" t="str">
        <f>INDEX($B$7:$H$17,MATCH(F42,$B$7:$B$17,0),3)</f>
        <v>-</v>
      </c>
      <c r="H44" s="61" t="s">
        <v>68</v>
      </c>
      <c r="J44" s="31"/>
      <c r="K44" s="46"/>
      <c r="L44" s="59"/>
      <c r="M44" s="39" t="s">
        <v>17</v>
      </c>
      <c r="N44" s="40"/>
      <c r="O44" s="77">
        <f>INDEX($B$7:$H$17,MATCH(O42,$B$7:$B$17,0),2)</f>
        <v>43.5</v>
      </c>
      <c r="P44" s="76" t="str">
        <f>INDEX($B$7:$H$17,MATCH(O42,$B$7:$B$17,0),3)</f>
        <v>GJ/1000Nm3</v>
      </c>
      <c r="Q44" s="61" t="s">
        <v>68</v>
      </c>
    </row>
    <row r="45" spans="1:17" ht="16.5" hidden="1" x14ac:dyDescent="0.15">
      <c r="A45" s="31"/>
      <c r="B45" s="46"/>
      <c r="C45" s="59"/>
      <c r="D45" s="49" t="s">
        <v>16</v>
      </c>
      <c r="E45" s="50"/>
      <c r="F45" s="75">
        <f>INDEX($B$7:$H$17,MATCH(F42,$B$7:$B$17,0),4)</f>
        <v>0</v>
      </c>
      <c r="G45" s="76" t="str">
        <f>INDEX($B$7:$H$17,MATCH(F42,$B$7:$B$17,0),5)</f>
        <v>-</v>
      </c>
      <c r="H45" s="61" t="s">
        <v>69</v>
      </c>
      <c r="J45" s="31"/>
      <c r="K45" s="46"/>
      <c r="L45" s="59"/>
      <c r="M45" s="49" t="s">
        <v>16</v>
      </c>
      <c r="N45" s="50"/>
      <c r="O45" s="75">
        <f>INDEX($B$7:$H$17,MATCH(O42,$B$7:$B$17,0),4)</f>
        <v>5.0999999999999997E-2</v>
      </c>
      <c r="P45" s="76" t="str">
        <f>INDEX($B$7:$H$17,MATCH(O42,$B$7:$B$17,0),5)</f>
        <v>tCO2/GJ</v>
      </c>
      <c r="Q45" s="61" t="s">
        <v>69</v>
      </c>
    </row>
    <row r="46" spans="1:17" ht="16.5" hidden="1" x14ac:dyDescent="0.15">
      <c r="A46" s="31"/>
      <c r="B46" s="46"/>
      <c r="C46" s="59"/>
      <c r="D46" s="49" t="s">
        <v>113</v>
      </c>
      <c r="E46" s="50"/>
      <c r="F46" s="90">
        <v>0.45</v>
      </c>
      <c r="G46" s="76"/>
      <c r="H46" s="61" t="s">
        <v>114</v>
      </c>
      <c r="J46" s="31"/>
      <c r="K46" s="46"/>
      <c r="L46" s="59"/>
      <c r="M46" s="49" t="s">
        <v>113</v>
      </c>
      <c r="N46" s="50"/>
      <c r="O46" s="90">
        <v>0.45</v>
      </c>
      <c r="P46" s="76"/>
      <c r="Q46" s="61" t="s">
        <v>114</v>
      </c>
    </row>
    <row r="47" spans="1:17" ht="16.5" hidden="1" x14ac:dyDescent="0.15">
      <c r="A47" s="31"/>
      <c r="B47" s="46"/>
      <c r="C47" s="60"/>
      <c r="D47" s="49" t="s">
        <v>115</v>
      </c>
      <c r="E47" s="50"/>
      <c r="F47" s="74">
        <v>10000000</v>
      </c>
      <c r="G47" s="63" t="s">
        <v>82</v>
      </c>
      <c r="H47" s="61" t="s">
        <v>116</v>
      </c>
      <c r="J47" s="31"/>
      <c r="K47" s="46"/>
      <c r="L47" s="60"/>
      <c r="M47" s="49" t="s">
        <v>115</v>
      </c>
      <c r="N47" s="50"/>
      <c r="O47" s="74">
        <v>10000000</v>
      </c>
      <c r="P47" s="63" t="s">
        <v>82</v>
      </c>
      <c r="Q47" s="61" t="s">
        <v>116</v>
      </c>
    </row>
    <row r="48" spans="1:17" ht="14.25" hidden="1" x14ac:dyDescent="0.15">
      <c r="A48" s="31"/>
      <c r="B48" s="46"/>
      <c r="C48" s="55" t="s">
        <v>74</v>
      </c>
      <c r="D48" s="56"/>
      <c r="E48" s="72"/>
      <c r="F48" s="64">
        <f>F50/1000*F51*F52/F53*F54</f>
        <v>0</v>
      </c>
      <c r="G48" s="57" t="str">
        <f>G$19</f>
        <v>tCO2/y</v>
      </c>
      <c r="H48" s="58" t="s">
        <v>51</v>
      </c>
      <c r="J48" s="31"/>
      <c r="K48" s="46"/>
      <c r="L48" s="55" t="s">
        <v>74</v>
      </c>
      <c r="M48" s="56"/>
      <c r="N48" s="72" t="s">
        <v>102</v>
      </c>
      <c r="O48" s="64">
        <f>O50/1000*O51*O52/O53*O54</f>
        <v>10029.973333333333</v>
      </c>
      <c r="P48" s="57" t="str">
        <f>P$19</f>
        <v>tCO2/y</v>
      </c>
      <c r="Q48" s="58" t="s">
        <v>51</v>
      </c>
    </row>
    <row r="49" spans="1:17" ht="14.25" hidden="1" x14ac:dyDescent="0.15">
      <c r="A49" s="31"/>
      <c r="B49" s="46"/>
      <c r="C49" s="59"/>
      <c r="D49" s="37" t="s">
        <v>48</v>
      </c>
      <c r="E49" s="38"/>
      <c r="F49" s="73" t="s">
        <v>80</v>
      </c>
      <c r="G49" s="78"/>
      <c r="H49" s="53" t="s">
        <v>49</v>
      </c>
      <c r="J49" s="31"/>
      <c r="K49" s="46"/>
      <c r="L49" s="59"/>
      <c r="M49" s="37" t="s">
        <v>48</v>
      </c>
      <c r="N49" s="38"/>
      <c r="O49" s="73" t="s">
        <v>109</v>
      </c>
      <c r="P49" s="78"/>
      <c r="Q49" s="53" t="s">
        <v>49</v>
      </c>
    </row>
    <row r="50" spans="1:17" ht="16.5" hidden="1" x14ac:dyDescent="0.15">
      <c r="A50" s="31"/>
      <c r="B50" s="46"/>
      <c r="C50" s="59"/>
      <c r="D50" s="37" t="s">
        <v>47</v>
      </c>
      <c r="E50" s="38"/>
      <c r="F50" s="75">
        <f>INDEX($B$7:$H$17,MATCH(F49,$B$7:$B$17,0),6)</f>
        <v>0</v>
      </c>
      <c r="G50" s="76" t="str">
        <f>INDEX($B$7:$H$17,MATCH(F49,$B$7:$B$17,0),7)</f>
        <v>-</v>
      </c>
      <c r="H50" s="61" t="s">
        <v>67</v>
      </c>
      <c r="J50" s="31"/>
      <c r="K50" s="46"/>
      <c r="L50" s="59"/>
      <c r="M50" s="37" t="s">
        <v>47</v>
      </c>
      <c r="N50" s="38"/>
      <c r="O50" s="75">
        <f>INDEX($B$7:$H$17,MATCH(O49,$B$7:$B$17,0),6)</f>
        <v>0.98980000000000001</v>
      </c>
      <c r="P50" s="76" t="str">
        <f>INDEX($B$7:$H$17,MATCH(O49,$B$7:$B$17,0),7)</f>
        <v>kwh/km</v>
      </c>
      <c r="Q50" s="61" t="s">
        <v>67</v>
      </c>
    </row>
    <row r="51" spans="1:17" ht="16.5" hidden="1" x14ac:dyDescent="0.15">
      <c r="A51" s="31"/>
      <c r="B51" s="46"/>
      <c r="C51" s="59"/>
      <c r="D51" s="39" t="s">
        <v>17</v>
      </c>
      <c r="E51" s="40"/>
      <c r="F51" s="77">
        <f>INDEX($B$7:$H$17,MATCH(F49,$B$7:$B$17,0),2)</f>
        <v>0</v>
      </c>
      <c r="G51" s="76" t="str">
        <f>INDEX($B$7:$H$17,MATCH(F49,$B$7:$B$17,0),3)</f>
        <v>-</v>
      </c>
      <c r="H51" s="61" t="s">
        <v>68</v>
      </c>
      <c r="J51" s="31"/>
      <c r="K51" s="46"/>
      <c r="L51" s="59"/>
      <c r="M51" s="39" t="s">
        <v>17</v>
      </c>
      <c r="N51" s="40"/>
      <c r="O51" s="77">
        <f>INDEX($B$7:$H$17,MATCH(O49,$B$7:$B$17,0),2)</f>
        <v>1</v>
      </c>
      <c r="P51" s="76" t="str">
        <f>INDEX($B$7:$H$17,MATCH(O49,$B$7:$B$17,0),3)</f>
        <v>-</v>
      </c>
      <c r="Q51" s="61" t="s">
        <v>68</v>
      </c>
    </row>
    <row r="52" spans="1:17" ht="16.5" hidden="1" x14ac:dyDescent="0.15">
      <c r="A52" s="31"/>
      <c r="B52" s="46"/>
      <c r="C52" s="59"/>
      <c r="D52" s="49" t="s">
        <v>16</v>
      </c>
      <c r="E52" s="50"/>
      <c r="F52" s="75">
        <f>INDEX($B$7:$H$17,MATCH(F49,$B$7:$B$17,0),4)</f>
        <v>0</v>
      </c>
      <c r="G52" s="76" t="str">
        <f>INDEX($B$7:$H$17,MATCH(F49,$B$7:$B$17,0),5)</f>
        <v>-</v>
      </c>
      <c r="H52" s="61" t="s">
        <v>69</v>
      </c>
      <c r="J52" s="31"/>
      <c r="K52" s="46"/>
      <c r="L52" s="59"/>
      <c r="M52" s="49" t="s">
        <v>16</v>
      </c>
      <c r="N52" s="50"/>
      <c r="O52" s="75">
        <f>INDEX($B$7:$H$17,MATCH(O49,$B$7:$B$17,0),4)</f>
        <v>0.45600000000000002</v>
      </c>
      <c r="P52" s="76" t="str">
        <f>INDEX($B$7:$H$17,MATCH(O49,$B$7:$B$17,0),5)</f>
        <v>tCO2/MWh</v>
      </c>
      <c r="Q52" s="61" t="s">
        <v>69</v>
      </c>
    </row>
    <row r="53" spans="1:17" ht="16.5" hidden="1" x14ac:dyDescent="0.15">
      <c r="A53" s="31"/>
      <c r="B53" s="46"/>
      <c r="C53" s="59"/>
      <c r="D53" s="49" t="s">
        <v>113</v>
      </c>
      <c r="E53" s="50"/>
      <c r="F53" s="89">
        <v>0.45</v>
      </c>
      <c r="G53" s="76"/>
      <c r="H53" s="61" t="s">
        <v>114</v>
      </c>
      <c r="J53" s="31"/>
      <c r="K53" s="46"/>
      <c r="L53" s="59"/>
      <c r="M53" s="49" t="s">
        <v>113</v>
      </c>
      <c r="N53" s="50"/>
      <c r="O53" s="90">
        <v>0.45</v>
      </c>
      <c r="P53" s="76"/>
      <c r="Q53" s="61" t="s">
        <v>114</v>
      </c>
    </row>
    <row r="54" spans="1:17" ht="16.5" hidden="1" x14ac:dyDescent="0.15">
      <c r="A54" s="31"/>
      <c r="B54" s="46"/>
      <c r="C54" s="60"/>
      <c r="D54" s="49" t="s">
        <v>115</v>
      </c>
      <c r="E54" s="50"/>
      <c r="F54" s="74">
        <v>10000000</v>
      </c>
      <c r="G54" s="63" t="s">
        <v>82</v>
      </c>
      <c r="H54" s="61" t="s">
        <v>116</v>
      </c>
      <c r="J54" s="31"/>
      <c r="K54" s="46"/>
      <c r="L54" s="60"/>
      <c r="M54" s="49" t="s">
        <v>115</v>
      </c>
      <c r="N54" s="50"/>
      <c r="O54" s="74">
        <v>10000000</v>
      </c>
      <c r="P54" s="63" t="s">
        <v>82</v>
      </c>
      <c r="Q54" s="61" t="s">
        <v>116</v>
      </c>
    </row>
    <row r="55" spans="1:17" ht="14.25" hidden="1" x14ac:dyDescent="0.15">
      <c r="A55" s="31"/>
      <c r="B55" s="46"/>
      <c r="C55" s="55" t="s">
        <v>75</v>
      </c>
      <c r="D55" s="56"/>
      <c r="E55" s="72"/>
      <c r="F55" s="64">
        <f>F57/1000*F58*F59/F60*F61</f>
        <v>0</v>
      </c>
      <c r="G55" s="57" t="str">
        <f>G$19</f>
        <v>tCO2/y</v>
      </c>
      <c r="H55" s="58" t="s">
        <v>51</v>
      </c>
      <c r="J55" s="31"/>
      <c r="K55" s="46"/>
      <c r="L55" s="55" t="s">
        <v>75</v>
      </c>
      <c r="M55" s="56"/>
      <c r="N55" s="72" t="s">
        <v>103</v>
      </c>
      <c r="O55" s="64">
        <f>O57/1000*O58*O59/O60*O61</f>
        <v>2820.51</v>
      </c>
      <c r="P55" s="57" t="str">
        <f>P$19</f>
        <v>tCO2/y</v>
      </c>
      <c r="Q55" s="58" t="s">
        <v>51</v>
      </c>
    </row>
    <row r="56" spans="1:17" ht="14.25" hidden="1" x14ac:dyDescent="0.15">
      <c r="A56" s="31"/>
      <c r="B56" s="46"/>
      <c r="C56" s="59"/>
      <c r="D56" s="37" t="s">
        <v>48</v>
      </c>
      <c r="E56" s="38"/>
      <c r="F56" s="73" t="s">
        <v>80</v>
      </c>
      <c r="G56" s="78"/>
      <c r="H56" s="53" t="s">
        <v>49</v>
      </c>
      <c r="J56" s="31"/>
      <c r="K56" s="46"/>
      <c r="L56" s="59"/>
      <c r="M56" s="37" t="s">
        <v>48</v>
      </c>
      <c r="N56" s="38"/>
      <c r="O56" s="73" t="s">
        <v>97</v>
      </c>
      <c r="P56" s="78"/>
      <c r="Q56" s="53" t="s">
        <v>49</v>
      </c>
    </row>
    <row r="57" spans="1:17" ht="16.5" hidden="1" x14ac:dyDescent="0.15">
      <c r="A57" s="31"/>
      <c r="B57" s="46"/>
      <c r="C57" s="59"/>
      <c r="D57" s="37" t="s">
        <v>47</v>
      </c>
      <c r="E57" s="38"/>
      <c r="F57" s="75">
        <f>INDEX($B$7:$H$17,MATCH(F56,$B$7:$B$17,0),6)</f>
        <v>0</v>
      </c>
      <c r="G57" s="76" t="str">
        <f>INDEX($B$7:$H$17,MATCH(F56,$B$7:$B$17,0),7)</f>
        <v>-</v>
      </c>
      <c r="H57" s="61" t="s">
        <v>67</v>
      </c>
      <c r="J57" s="31"/>
      <c r="K57" s="46"/>
      <c r="L57" s="59"/>
      <c r="M57" s="37" t="s">
        <v>47</v>
      </c>
      <c r="N57" s="38"/>
      <c r="O57" s="75">
        <f>INDEX($B$7:$H$17,MATCH(O56,$B$7:$B$17,0),6)</f>
        <v>5.5500000000000001E-2</v>
      </c>
      <c r="P57" s="76" t="str">
        <f>INDEX($B$7:$H$17,MATCH(O56,$B$7:$B$17,0),7)</f>
        <v>L/km</v>
      </c>
      <c r="Q57" s="61" t="s">
        <v>67</v>
      </c>
    </row>
    <row r="58" spans="1:17" ht="16.5" hidden="1" x14ac:dyDescent="0.15">
      <c r="A58" s="31"/>
      <c r="B58" s="46"/>
      <c r="C58" s="59"/>
      <c r="D58" s="39" t="s">
        <v>17</v>
      </c>
      <c r="E58" s="40"/>
      <c r="F58" s="77">
        <f>INDEX($B$7:$H$17,MATCH(F56,$B$7:$B$17,0),2)</f>
        <v>0</v>
      </c>
      <c r="G58" s="76" t="str">
        <f>INDEX($B$7:$H$17,MATCH(F56,$B$7:$B$17,0),3)</f>
        <v>-</v>
      </c>
      <c r="H58" s="61" t="s">
        <v>68</v>
      </c>
      <c r="J58" s="31"/>
      <c r="K58" s="46"/>
      <c r="L58" s="59"/>
      <c r="M58" s="39" t="s">
        <v>17</v>
      </c>
      <c r="N58" s="40"/>
      <c r="O58" s="77">
        <f>INDEX($B$7:$H$17,MATCH(O56,$B$7:$B$17,0),2)</f>
        <v>33</v>
      </c>
      <c r="P58" s="76" t="str">
        <f>INDEX($B$7:$H$17,MATCH(O56,$B$7:$B$17,0),3)</f>
        <v>GJ/kl</v>
      </c>
      <c r="Q58" s="61" t="s">
        <v>68</v>
      </c>
    </row>
    <row r="59" spans="1:17" ht="16.5" hidden="1" x14ac:dyDescent="0.15">
      <c r="A59" s="31"/>
      <c r="B59" s="46"/>
      <c r="C59" s="59"/>
      <c r="D59" s="49" t="s">
        <v>16</v>
      </c>
      <c r="E59" s="50"/>
      <c r="F59" s="75">
        <f>INDEX($B$7:$H$17,MATCH(F56,$B$7:$B$17,0),4)</f>
        <v>0</v>
      </c>
      <c r="G59" s="76" t="str">
        <f>INDEX($B$7:$H$17,MATCH(F56,$B$7:$B$17,0),5)</f>
        <v>-</v>
      </c>
      <c r="H59" s="61" t="s">
        <v>69</v>
      </c>
      <c r="J59" s="31"/>
      <c r="K59" s="46"/>
      <c r="L59" s="59"/>
      <c r="M59" s="49" t="s">
        <v>16</v>
      </c>
      <c r="N59" s="50"/>
      <c r="O59" s="75">
        <f>INDEX($B$7:$H$17,MATCH(O56,$B$7:$B$17,0),4)</f>
        <v>6.93E-2</v>
      </c>
      <c r="P59" s="76" t="str">
        <f>INDEX($B$7:$H$17,MATCH(O56,$B$7:$B$17,0),5)</f>
        <v>tCO2/GJ</v>
      </c>
      <c r="Q59" s="61" t="s">
        <v>69</v>
      </c>
    </row>
    <row r="60" spans="1:17" ht="16.5" hidden="1" x14ac:dyDescent="0.15">
      <c r="A60" s="31"/>
      <c r="B60" s="46"/>
      <c r="C60" s="59"/>
      <c r="D60" s="49" t="s">
        <v>113</v>
      </c>
      <c r="E60" s="50"/>
      <c r="F60" s="90">
        <v>0.45</v>
      </c>
      <c r="G60" s="76"/>
      <c r="H60" s="61" t="s">
        <v>114</v>
      </c>
      <c r="J60" s="31"/>
      <c r="K60" s="46"/>
      <c r="L60" s="59"/>
      <c r="M60" s="49" t="s">
        <v>113</v>
      </c>
      <c r="N60" s="50"/>
      <c r="O60" s="90">
        <v>0.45</v>
      </c>
      <c r="P60" s="76"/>
      <c r="Q60" s="61" t="s">
        <v>114</v>
      </c>
    </row>
    <row r="61" spans="1:17" ht="16.5" hidden="1" x14ac:dyDescent="0.15">
      <c r="A61" s="31"/>
      <c r="B61" s="46"/>
      <c r="C61" s="60"/>
      <c r="D61" s="49" t="s">
        <v>115</v>
      </c>
      <c r="E61" s="50"/>
      <c r="F61" s="74">
        <v>10000000</v>
      </c>
      <c r="G61" s="63" t="s">
        <v>82</v>
      </c>
      <c r="H61" s="61" t="s">
        <v>116</v>
      </c>
      <c r="J61" s="31"/>
      <c r="K61" s="46"/>
      <c r="L61" s="60"/>
      <c r="M61" s="49" t="s">
        <v>115</v>
      </c>
      <c r="N61" s="50"/>
      <c r="O61" s="74">
        <v>10000000</v>
      </c>
      <c r="P61" s="63" t="s">
        <v>82</v>
      </c>
      <c r="Q61" s="61" t="s">
        <v>116</v>
      </c>
    </row>
    <row r="62" spans="1:17" ht="14.25" hidden="1" x14ac:dyDescent="0.15">
      <c r="A62" s="31"/>
      <c r="B62" s="46"/>
      <c r="C62" s="55" t="s">
        <v>76</v>
      </c>
      <c r="D62" s="56"/>
      <c r="E62" s="72"/>
      <c r="F62" s="64">
        <f>F64/1000*F65*F66/F67*F68</f>
        <v>0</v>
      </c>
      <c r="G62" s="57" t="str">
        <f>G$19</f>
        <v>tCO2/y</v>
      </c>
      <c r="H62" s="58" t="s">
        <v>51</v>
      </c>
      <c r="J62" s="31"/>
      <c r="K62" s="46"/>
      <c r="L62" s="55" t="s">
        <v>76</v>
      </c>
      <c r="M62" s="56"/>
      <c r="N62" s="72" t="s">
        <v>104</v>
      </c>
      <c r="O62" s="64">
        <f>O64/1000*O65*O66/O67*O68</f>
        <v>10029.973333333333</v>
      </c>
      <c r="P62" s="57" t="str">
        <f>P$19</f>
        <v>tCO2/y</v>
      </c>
      <c r="Q62" s="58" t="s">
        <v>51</v>
      </c>
    </row>
    <row r="63" spans="1:17" ht="14.25" hidden="1" x14ac:dyDescent="0.15">
      <c r="A63" s="31"/>
      <c r="B63" s="46"/>
      <c r="C63" s="59"/>
      <c r="D63" s="37" t="s">
        <v>48</v>
      </c>
      <c r="E63" s="38"/>
      <c r="F63" s="73" t="s">
        <v>80</v>
      </c>
      <c r="G63" s="78"/>
      <c r="H63" s="53" t="s">
        <v>49</v>
      </c>
      <c r="J63" s="31"/>
      <c r="K63" s="46"/>
      <c r="L63" s="59"/>
      <c r="M63" s="37" t="s">
        <v>48</v>
      </c>
      <c r="N63" s="38"/>
      <c r="O63" s="73" t="s">
        <v>109</v>
      </c>
      <c r="P63" s="78"/>
      <c r="Q63" s="53" t="s">
        <v>49</v>
      </c>
    </row>
    <row r="64" spans="1:17" ht="16.5" hidden="1" x14ac:dyDescent="0.15">
      <c r="A64" s="31"/>
      <c r="B64" s="46"/>
      <c r="C64" s="59"/>
      <c r="D64" s="37" t="s">
        <v>47</v>
      </c>
      <c r="E64" s="38"/>
      <c r="F64" s="75">
        <f>INDEX($B$7:$H$17,MATCH(F63,$B$7:$B$17,0),6)</f>
        <v>0</v>
      </c>
      <c r="G64" s="76" t="str">
        <f>INDEX($B$7:$H$17,MATCH(F63,$B$7:$B$17,0),7)</f>
        <v>-</v>
      </c>
      <c r="H64" s="61" t="s">
        <v>67</v>
      </c>
      <c r="J64" s="31"/>
      <c r="K64" s="46"/>
      <c r="L64" s="59"/>
      <c r="M64" s="37" t="s">
        <v>47</v>
      </c>
      <c r="N64" s="38"/>
      <c r="O64" s="75">
        <f>INDEX($B$7:$H$17,MATCH(O63,$B$7:$B$17,0),6)</f>
        <v>0.98980000000000001</v>
      </c>
      <c r="P64" s="76" t="str">
        <f>INDEX($B$7:$H$17,MATCH(O63,$B$7:$B$17,0),7)</f>
        <v>kwh/km</v>
      </c>
      <c r="Q64" s="61" t="s">
        <v>67</v>
      </c>
    </row>
    <row r="65" spans="1:17" ht="16.5" hidden="1" x14ac:dyDescent="0.15">
      <c r="A65" s="31"/>
      <c r="B65" s="46"/>
      <c r="C65" s="59"/>
      <c r="D65" s="39" t="s">
        <v>17</v>
      </c>
      <c r="E65" s="40"/>
      <c r="F65" s="77">
        <f>INDEX($B$7:$H$17,MATCH(F63,$B$7:$B$17,0),2)</f>
        <v>0</v>
      </c>
      <c r="G65" s="76" t="str">
        <f>INDEX($B$7:$H$17,MATCH(F63,$B$7:$B$17,0),3)</f>
        <v>-</v>
      </c>
      <c r="H65" s="61" t="s">
        <v>68</v>
      </c>
      <c r="J65" s="31"/>
      <c r="K65" s="46"/>
      <c r="L65" s="59"/>
      <c r="M65" s="39" t="s">
        <v>17</v>
      </c>
      <c r="N65" s="40"/>
      <c r="O65" s="77">
        <f>INDEX($B$7:$H$17,MATCH(O63,$B$7:$B$17,0),2)</f>
        <v>1</v>
      </c>
      <c r="P65" s="76" t="str">
        <f>INDEX($B$7:$H$17,MATCH(O63,$B$7:$B$17,0),3)</f>
        <v>-</v>
      </c>
      <c r="Q65" s="61" t="s">
        <v>68</v>
      </c>
    </row>
    <row r="66" spans="1:17" ht="16.5" hidden="1" x14ac:dyDescent="0.15">
      <c r="A66" s="31"/>
      <c r="B66" s="46"/>
      <c r="C66" s="59"/>
      <c r="D66" s="49" t="s">
        <v>16</v>
      </c>
      <c r="E66" s="50"/>
      <c r="F66" s="75">
        <f>INDEX($B$7:$H$17,MATCH(F63,$B$7:$B$17,0),4)</f>
        <v>0</v>
      </c>
      <c r="G66" s="76" t="str">
        <f>INDEX($B$7:$H$17,MATCH(F63,$B$7:$B$17,0),5)</f>
        <v>-</v>
      </c>
      <c r="H66" s="61" t="s">
        <v>69</v>
      </c>
      <c r="J66" s="31"/>
      <c r="K66" s="46"/>
      <c r="L66" s="59"/>
      <c r="M66" s="49" t="s">
        <v>16</v>
      </c>
      <c r="N66" s="50"/>
      <c r="O66" s="75">
        <f>INDEX($B$7:$H$17,MATCH(O63,$B$7:$B$17,0),4)</f>
        <v>0.45600000000000002</v>
      </c>
      <c r="P66" s="76" t="str">
        <f>INDEX($B$7:$H$17,MATCH(O63,$B$7:$B$17,0),5)</f>
        <v>tCO2/MWh</v>
      </c>
      <c r="Q66" s="61" t="s">
        <v>69</v>
      </c>
    </row>
    <row r="67" spans="1:17" ht="16.5" hidden="1" x14ac:dyDescent="0.15">
      <c r="A67" s="31"/>
      <c r="B67" s="46"/>
      <c r="C67" s="59"/>
      <c r="D67" s="49" t="s">
        <v>113</v>
      </c>
      <c r="E67" s="50"/>
      <c r="F67" s="90">
        <v>0.45</v>
      </c>
      <c r="G67" s="76"/>
      <c r="H67" s="61" t="s">
        <v>114</v>
      </c>
      <c r="J67" s="31"/>
      <c r="K67" s="46"/>
      <c r="L67" s="59"/>
      <c r="M67" s="49" t="s">
        <v>113</v>
      </c>
      <c r="N67" s="50"/>
      <c r="O67" s="90">
        <v>0.45</v>
      </c>
      <c r="P67" s="76"/>
      <c r="Q67" s="61" t="s">
        <v>114</v>
      </c>
    </row>
    <row r="68" spans="1:17" ht="16.5" hidden="1" x14ac:dyDescent="0.15">
      <c r="A68" s="31"/>
      <c r="B68" s="46"/>
      <c r="C68" s="60"/>
      <c r="D68" s="49" t="s">
        <v>115</v>
      </c>
      <c r="E68" s="50"/>
      <c r="F68" s="74">
        <v>10000000</v>
      </c>
      <c r="G68" s="63" t="s">
        <v>82</v>
      </c>
      <c r="H68" s="61" t="s">
        <v>116</v>
      </c>
      <c r="J68" s="31"/>
      <c r="K68" s="46"/>
      <c r="L68" s="60"/>
      <c r="M68" s="49" t="s">
        <v>115</v>
      </c>
      <c r="N68" s="50"/>
      <c r="O68" s="74">
        <v>10000000</v>
      </c>
      <c r="P68" s="63" t="s">
        <v>82</v>
      </c>
      <c r="Q68" s="61" t="s">
        <v>116</v>
      </c>
    </row>
    <row r="69" spans="1:17" ht="14.25" hidden="1" x14ac:dyDescent="0.15">
      <c r="A69" s="31"/>
      <c r="B69" s="46"/>
      <c r="C69" s="55" t="s">
        <v>77</v>
      </c>
      <c r="D69" s="56"/>
      <c r="E69" s="72"/>
      <c r="F69" s="64">
        <f>F71/1000*F72*F73/F74*F75</f>
        <v>0</v>
      </c>
      <c r="G69" s="57" t="str">
        <f>G$19</f>
        <v>tCO2/y</v>
      </c>
      <c r="H69" s="58" t="s">
        <v>51</v>
      </c>
      <c r="J69" s="31"/>
      <c r="K69" s="46"/>
      <c r="L69" s="55" t="s">
        <v>77</v>
      </c>
      <c r="M69" s="56"/>
      <c r="N69" s="72" t="s">
        <v>105</v>
      </c>
      <c r="O69" s="64">
        <f>O71/1000*O72*O73/O74*O75</f>
        <v>5115.5180266666657</v>
      </c>
      <c r="P69" s="57" t="str">
        <f>P$19</f>
        <v>tCO2/y</v>
      </c>
      <c r="Q69" s="58" t="s">
        <v>51</v>
      </c>
    </row>
    <row r="70" spans="1:17" ht="14.25" hidden="1" x14ac:dyDescent="0.15">
      <c r="A70" s="31"/>
      <c r="B70" s="46"/>
      <c r="C70" s="59"/>
      <c r="D70" s="37" t="s">
        <v>48</v>
      </c>
      <c r="E70" s="38"/>
      <c r="F70" s="73" t="s">
        <v>80</v>
      </c>
      <c r="G70" s="78"/>
      <c r="H70" s="53" t="s">
        <v>49</v>
      </c>
      <c r="J70" s="31"/>
      <c r="K70" s="46"/>
      <c r="L70" s="59"/>
      <c r="M70" s="37" t="s">
        <v>48</v>
      </c>
      <c r="N70" s="38"/>
      <c r="O70" s="73" t="s">
        <v>110</v>
      </c>
      <c r="P70" s="78"/>
      <c r="Q70" s="53" t="s">
        <v>49</v>
      </c>
    </row>
    <row r="71" spans="1:17" ht="16.5" hidden="1" x14ac:dyDescent="0.15">
      <c r="A71" s="31"/>
      <c r="B71" s="46"/>
      <c r="C71" s="59"/>
      <c r="D71" s="37" t="s">
        <v>47</v>
      </c>
      <c r="E71" s="38"/>
      <c r="F71" s="75">
        <f>INDEX($B$7:$H$17,MATCH(F70,$B$7:$B$17,0),6)</f>
        <v>0</v>
      </c>
      <c r="G71" s="76" t="str">
        <f>INDEX($B$7:$H$17,MATCH(F70,$B$7:$B$17,0),7)</f>
        <v>-</v>
      </c>
      <c r="H71" s="61" t="s">
        <v>67</v>
      </c>
      <c r="J71" s="31"/>
      <c r="K71" s="46"/>
      <c r="L71" s="59"/>
      <c r="M71" s="37" t="s">
        <v>47</v>
      </c>
      <c r="N71" s="38"/>
      <c r="O71" s="75">
        <f>INDEX($B$7:$H$17,MATCH(O70,$B$7:$B$17,0),6)</f>
        <v>8.8880000000000001E-2</v>
      </c>
      <c r="P71" s="76" t="str">
        <f>INDEX($B$7:$H$17,MATCH(O70,$B$7:$B$17,0),7)</f>
        <v>L/km</v>
      </c>
      <c r="Q71" s="61" t="s">
        <v>67</v>
      </c>
    </row>
    <row r="72" spans="1:17" ht="16.5" hidden="1" x14ac:dyDescent="0.15">
      <c r="A72" s="31"/>
      <c r="B72" s="46"/>
      <c r="C72" s="59"/>
      <c r="D72" s="39" t="s">
        <v>17</v>
      </c>
      <c r="E72" s="40"/>
      <c r="F72" s="77">
        <f>INDEX($B$7:$H$17,MATCH(F70,$B$7:$B$17,0),2)</f>
        <v>0</v>
      </c>
      <c r="G72" s="76" t="str">
        <f>INDEX($B$7:$H$17,MATCH(F70,$B$7:$B$17,0),3)</f>
        <v>-</v>
      </c>
      <c r="H72" s="61" t="s">
        <v>68</v>
      </c>
      <c r="J72" s="31"/>
      <c r="K72" s="46"/>
      <c r="L72" s="59"/>
      <c r="M72" s="39" t="s">
        <v>17</v>
      </c>
      <c r="N72" s="40"/>
      <c r="O72" s="77">
        <f>INDEX($B$7:$H$17,MATCH(O70,$B$7:$B$17,0),2)</f>
        <v>37.700000000000003</v>
      </c>
      <c r="P72" s="76" t="str">
        <f>INDEX($B$7:$H$17,MATCH(O70,$B$7:$B$17,0),3)</f>
        <v>GJ/kl</v>
      </c>
      <c r="Q72" s="61" t="s">
        <v>68</v>
      </c>
    </row>
    <row r="73" spans="1:17" ht="16.5" hidden="1" x14ac:dyDescent="0.15">
      <c r="A73" s="31"/>
      <c r="B73" s="46"/>
      <c r="C73" s="59"/>
      <c r="D73" s="49" t="s">
        <v>16</v>
      </c>
      <c r="E73" s="50"/>
      <c r="F73" s="75">
        <f>INDEX($B$7:$H$17,MATCH(F70,$B$7:$B$17,0),4)</f>
        <v>0</v>
      </c>
      <c r="G73" s="76" t="str">
        <f>INDEX($B$7:$H$17,MATCH(F70,$B$7:$B$17,0),5)</f>
        <v>-</v>
      </c>
      <c r="H73" s="61" t="s">
        <v>69</v>
      </c>
      <c r="J73" s="31"/>
      <c r="K73" s="46"/>
      <c r="L73" s="59"/>
      <c r="M73" s="49" t="s">
        <v>16</v>
      </c>
      <c r="N73" s="50"/>
      <c r="O73" s="75">
        <f>INDEX($B$7:$H$17,MATCH(O70,$B$7:$B$17,0),4)</f>
        <v>6.8699999999999997E-2</v>
      </c>
      <c r="P73" s="76" t="str">
        <f>INDEX($B$7:$H$17,MATCH(O70,$B$7:$B$17,0),5)</f>
        <v>tCO2/GJ</v>
      </c>
      <c r="Q73" s="61" t="s">
        <v>69</v>
      </c>
    </row>
    <row r="74" spans="1:17" ht="16.5" hidden="1" x14ac:dyDescent="0.15">
      <c r="A74" s="31"/>
      <c r="B74" s="46"/>
      <c r="C74" s="59"/>
      <c r="D74" s="49" t="s">
        <v>113</v>
      </c>
      <c r="E74" s="50"/>
      <c r="F74" s="89">
        <v>0.45</v>
      </c>
      <c r="G74" s="76"/>
      <c r="H74" s="61" t="s">
        <v>114</v>
      </c>
      <c r="J74" s="31"/>
      <c r="K74" s="46"/>
      <c r="L74" s="59"/>
      <c r="M74" s="49" t="s">
        <v>113</v>
      </c>
      <c r="N74" s="50"/>
      <c r="O74" s="90">
        <v>0.45</v>
      </c>
      <c r="P74" s="76"/>
      <c r="Q74" s="61" t="s">
        <v>114</v>
      </c>
    </row>
    <row r="75" spans="1:17" ht="16.5" hidden="1" x14ac:dyDescent="0.15">
      <c r="A75" s="31"/>
      <c r="B75" s="46"/>
      <c r="C75" s="60"/>
      <c r="D75" s="49" t="s">
        <v>115</v>
      </c>
      <c r="E75" s="50"/>
      <c r="F75" s="74">
        <v>10000000</v>
      </c>
      <c r="G75" s="63" t="s">
        <v>82</v>
      </c>
      <c r="H75" s="61" t="s">
        <v>116</v>
      </c>
      <c r="J75" s="31"/>
      <c r="K75" s="46"/>
      <c r="L75" s="60"/>
      <c r="M75" s="49" t="s">
        <v>115</v>
      </c>
      <c r="N75" s="50"/>
      <c r="O75" s="74">
        <v>10000000</v>
      </c>
      <c r="P75" s="63" t="s">
        <v>82</v>
      </c>
      <c r="Q75" s="61" t="s">
        <v>116</v>
      </c>
    </row>
    <row r="76" spans="1:17" ht="14.25" hidden="1" x14ac:dyDescent="0.15">
      <c r="A76" s="31"/>
      <c r="B76" s="46"/>
      <c r="C76" s="55" t="s">
        <v>78</v>
      </c>
      <c r="D76" s="56"/>
      <c r="E76" s="72"/>
      <c r="F76" s="64">
        <f>F78/1000*F79*F80/F81*F82</f>
        <v>0</v>
      </c>
      <c r="G76" s="57" t="str">
        <f>G$19</f>
        <v>tCO2/y</v>
      </c>
      <c r="H76" s="58" t="s">
        <v>51</v>
      </c>
      <c r="J76" s="31"/>
      <c r="K76" s="46"/>
      <c r="L76" s="55" t="s">
        <v>78</v>
      </c>
      <c r="M76" s="56"/>
      <c r="N76" s="72" t="s">
        <v>106</v>
      </c>
      <c r="O76" s="64">
        <f>O78/1000*O79*O80/O81*O82</f>
        <v>5254.784737777778</v>
      </c>
      <c r="P76" s="57" t="str">
        <f>P$19</f>
        <v>tCO2/y</v>
      </c>
      <c r="Q76" s="58" t="s">
        <v>51</v>
      </c>
    </row>
    <row r="77" spans="1:17" ht="14.25" hidden="1" x14ac:dyDescent="0.15">
      <c r="A77" s="31"/>
      <c r="B77" s="46"/>
      <c r="C77" s="59"/>
      <c r="D77" s="37" t="s">
        <v>48</v>
      </c>
      <c r="E77" s="38"/>
      <c r="F77" s="73" t="s">
        <v>80</v>
      </c>
      <c r="G77" s="78"/>
      <c r="H77" s="53" t="s">
        <v>49</v>
      </c>
      <c r="J77" s="31"/>
      <c r="K77" s="46"/>
      <c r="L77" s="59"/>
      <c r="M77" s="37" t="s">
        <v>48</v>
      </c>
      <c r="N77" s="38"/>
      <c r="O77" s="73" t="s">
        <v>111</v>
      </c>
      <c r="P77" s="78"/>
      <c r="Q77" s="53" t="s">
        <v>49</v>
      </c>
    </row>
    <row r="78" spans="1:17" ht="16.5" hidden="1" x14ac:dyDescent="0.15">
      <c r="A78" s="31"/>
      <c r="B78" s="46"/>
      <c r="C78" s="59"/>
      <c r="D78" s="37" t="s">
        <v>47</v>
      </c>
      <c r="E78" s="38"/>
      <c r="F78" s="75">
        <f>INDEX($B$7:$H$17,MATCH(F77,$B$7:$B$17,0),6)</f>
        <v>0</v>
      </c>
      <c r="G78" s="76" t="str">
        <f>INDEX($B$7:$H$17,MATCH(F77,$B$7:$B$17,0),7)</f>
        <v>-</v>
      </c>
      <c r="H78" s="61" t="s">
        <v>67</v>
      </c>
      <c r="J78" s="31"/>
      <c r="K78" s="46"/>
      <c r="L78" s="59"/>
      <c r="M78" s="37" t="s">
        <v>47</v>
      </c>
      <c r="N78" s="38"/>
      <c r="O78" s="75">
        <f>INDEX($B$7:$H$17,MATCH(O77,$B$7:$B$17,0),6)</f>
        <v>7.7710000000000001E-2</v>
      </c>
      <c r="P78" s="76" t="str">
        <f>INDEX($B$7:$H$17,MATCH(O77,$B$7:$B$17,0),7)</f>
        <v>Nm3/km</v>
      </c>
      <c r="Q78" s="61" t="s">
        <v>67</v>
      </c>
    </row>
    <row r="79" spans="1:17" ht="16.5" hidden="1" x14ac:dyDescent="0.15">
      <c r="A79" s="31"/>
      <c r="B79" s="46"/>
      <c r="C79" s="59"/>
      <c r="D79" s="39" t="s">
        <v>17</v>
      </c>
      <c r="E79" s="40"/>
      <c r="F79" s="77">
        <f>INDEX($B$7:$H$17,MATCH(F77,$B$7:$B$17,0),2)</f>
        <v>0</v>
      </c>
      <c r="G79" s="76" t="str">
        <f>INDEX($B$7:$H$17,MATCH(F77,$B$7:$B$17,0),3)</f>
        <v>-</v>
      </c>
      <c r="H79" s="61" t="s">
        <v>68</v>
      </c>
      <c r="J79" s="31"/>
      <c r="K79" s="46"/>
      <c r="L79" s="59"/>
      <c r="M79" s="39" t="s">
        <v>17</v>
      </c>
      <c r="N79" s="40"/>
      <c r="O79" s="77">
        <f>INDEX($B$7:$H$17,MATCH(O77,$B$7:$B$17,0),2)</f>
        <v>50.8</v>
      </c>
      <c r="P79" s="76" t="str">
        <f>INDEX($B$7:$H$17,MATCH(O77,$B$7:$B$17,0),3)</f>
        <v>GJ/t</v>
      </c>
      <c r="Q79" s="61" t="s">
        <v>68</v>
      </c>
    </row>
    <row r="80" spans="1:17" ht="16.5" hidden="1" x14ac:dyDescent="0.15">
      <c r="A80" s="31"/>
      <c r="B80" s="46"/>
      <c r="C80" s="59"/>
      <c r="D80" s="49" t="s">
        <v>16</v>
      </c>
      <c r="E80" s="50"/>
      <c r="F80" s="75">
        <f>INDEX($B$7:$H$17,MATCH(F77,$B$7:$B$17,0),4)</f>
        <v>0</v>
      </c>
      <c r="G80" s="76" t="str">
        <f>INDEX($B$7:$H$17,MATCH(F77,$B$7:$B$17,0),5)</f>
        <v>-</v>
      </c>
      <c r="H80" s="61" t="s">
        <v>69</v>
      </c>
      <c r="J80" s="31"/>
      <c r="K80" s="46"/>
      <c r="L80" s="59"/>
      <c r="M80" s="49" t="s">
        <v>16</v>
      </c>
      <c r="N80" s="50"/>
      <c r="O80" s="75">
        <f>INDEX($B$7:$H$17,MATCH(O77,$B$7:$B$17,0),4)</f>
        <v>5.9900000000000002E-2</v>
      </c>
      <c r="P80" s="76" t="str">
        <f>INDEX($B$7:$H$17,MATCH(O77,$B$7:$B$17,0),5)</f>
        <v>tCO2/GJ</v>
      </c>
      <c r="Q80" s="61" t="s">
        <v>69</v>
      </c>
    </row>
    <row r="81" spans="1:17" ht="16.5" hidden="1" x14ac:dyDescent="0.15">
      <c r="A81" s="31"/>
      <c r="B81" s="46"/>
      <c r="C81" s="59"/>
      <c r="D81" s="49" t="s">
        <v>113</v>
      </c>
      <c r="E81" s="50"/>
      <c r="F81" s="90">
        <v>0.45</v>
      </c>
      <c r="G81" s="76"/>
      <c r="H81" s="61" t="s">
        <v>114</v>
      </c>
      <c r="J81" s="31"/>
      <c r="K81" s="46"/>
      <c r="L81" s="59"/>
      <c r="M81" s="49" t="s">
        <v>113</v>
      </c>
      <c r="N81" s="50"/>
      <c r="O81" s="90">
        <v>0.45</v>
      </c>
      <c r="P81" s="76"/>
      <c r="Q81" s="61" t="s">
        <v>114</v>
      </c>
    </row>
    <row r="82" spans="1:17" ht="16.5" hidden="1" x14ac:dyDescent="0.15">
      <c r="A82" s="31"/>
      <c r="B82" s="46"/>
      <c r="C82" s="60"/>
      <c r="D82" s="49" t="s">
        <v>115</v>
      </c>
      <c r="E82" s="50"/>
      <c r="F82" s="74">
        <v>10000000</v>
      </c>
      <c r="G82" s="63" t="s">
        <v>82</v>
      </c>
      <c r="H82" s="61" t="s">
        <v>116</v>
      </c>
      <c r="J82" s="31"/>
      <c r="K82" s="46"/>
      <c r="L82" s="60"/>
      <c r="M82" s="49" t="s">
        <v>115</v>
      </c>
      <c r="N82" s="50"/>
      <c r="O82" s="74">
        <v>10000000</v>
      </c>
      <c r="P82" s="63" t="s">
        <v>82</v>
      </c>
      <c r="Q82" s="61" t="s">
        <v>116</v>
      </c>
    </row>
    <row r="83" spans="1:17" ht="14.25" x14ac:dyDescent="0.15">
      <c r="A83" s="31"/>
      <c r="B83" s="46"/>
      <c r="C83" s="55" t="s">
        <v>79</v>
      </c>
      <c r="D83" s="56"/>
      <c r="E83" s="72"/>
      <c r="F83" s="64">
        <f>F85/1000*F86*F87/F88*F89</f>
        <v>0</v>
      </c>
      <c r="G83" s="57" t="str">
        <f>G$19</f>
        <v>tCO2/y</v>
      </c>
      <c r="H83" s="58" t="s">
        <v>51</v>
      </c>
      <c r="J83" s="31"/>
      <c r="K83" s="46"/>
      <c r="L83" s="55" t="s">
        <v>79</v>
      </c>
      <c r="M83" s="56"/>
      <c r="N83" s="72" t="s">
        <v>107</v>
      </c>
      <c r="O83" s="64">
        <f>O85/1000*O86*O87/O88*O89</f>
        <v>3283.38</v>
      </c>
      <c r="P83" s="57" t="str">
        <f>P$19</f>
        <v>tCO2/y</v>
      </c>
      <c r="Q83" s="58" t="s">
        <v>51</v>
      </c>
    </row>
    <row r="84" spans="1:17" ht="14.25" x14ac:dyDescent="0.15">
      <c r="A84" s="31"/>
      <c r="B84" s="46"/>
      <c r="C84" s="59"/>
      <c r="D84" s="37" t="s">
        <v>48</v>
      </c>
      <c r="E84" s="38"/>
      <c r="F84" s="73" t="s">
        <v>80</v>
      </c>
      <c r="G84" s="78"/>
      <c r="H84" s="53" t="s">
        <v>49</v>
      </c>
      <c r="J84" s="31"/>
      <c r="K84" s="46"/>
      <c r="L84" s="59"/>
      <c r="M84" s="37" t="s">
        <v>48</v>
      </c>
      <c r="N84" s="38"/>
      <c r="O84" s="73" t="s">
        <v>108</v>
      </c>
      <c r="P84" s="78"/>
      <c r="Q84" s="53" t="s">
        <v>49</v>
      </c>
    </row>
    <row r="85" spans="1:17" ht="16.5" x14ac:dyDescent="0.15">
      <c r="A85" s="31"/>
      <c r="B85" s="46"/>
      <c r="C85" s="59"/>
      <c r="D85" s="37" t="s">
        <v>47</v>
      </c>
      <c r="E85" s="38"/>
      <c r="F85" s="75">
        <f>INDEX($B$7:$H$17,MATCH(F84,$B$7:$B$17,0),6)</f>
        <v>0</v>
      </c>
      <c r="G85" s="76" t="str">
        <f>INDEX($B$7:$H$17,MATCH(F84,$B$7:$B$17,0),7)</f>
        <v>-</v>
      </c>
      <c r="H85" s="61" t="s">
        <v>67</v>
      </c>
      <c r="J85" s="31"/>
      <c r="K85" s="46"/>
      <c r="L85" s="59"/>
      <c r="M85" s="37" t="s">
        <v>47</v>
      </c>
      <c r="N85" s="38"/>
      <c r="O85" s="75">
        <f>INDEX($B$7:$H$17,MATCH(O84,$B$7:$B$17,0),6)</f>
        <v>6.6600000000000006E-2</v>
      </c>
      <c r="P85" s="76" t="str">
        <f>INDEX($B$7:$H$17,MATCH(O84,$B$7:$B$17,0),7)</f>
        <v>kg/km</v>
      </c>
      <c r="Q85" s="61" t="s">
        <v>67</v>
      </c>
    </row>
    <row r="86" spans="1:17" ht="16.5" x14ac:dyDescent="0.15">
      <c r="A86" s="31"/>
      <c r="B86" s="46"/>
      <c r="C86" s="59"/>
      <c r="D86" s="39" t="s">
        <v>17</v>
      </c>
      <c r="E86" s="40"/>
      <c r="F86" s="77">
        <f>INDEX($B$7:$H$17,MATCH(F84,$B$7:$B$17,0),2)</f>
        <v>0</v>
      </c>
      <c r="G86" s="76" t="str">
        <f>INDEX($B$7:$H$17,MATCH(F84,$B$7:$B$17,0),3)</f>
        <v>-</v>
      </c>
      <c r="H86" s="61" t="s">
        <v>68</v>
      </c>
      <c r="J86" s="31"/>
      <c r="K86" s="46"/>
      <c r="L86" s="59"/>
      <c r="M86" s="39" t="s">
        <v>17</v>
      </c>
      <c r="N86" s="40"/>
      <c r="O86" s="77">
        <f>INDEX($B$7:$H$17,MATCH(O84,$B$7:$B$17,0),2)</f>
        <v>43.5</v>
      </c>
      <c r="P86" s="76" t="str">
        <f>INDEX($B$7:$H$17,MATCH(O84,$B$7:$B$17,0),3)</f>
        <v>GJ/1000Nm3</v>
      </c>
      <c r="Q86" s="61" t="s">
        <v>68</v>
      </c>
    </row>
    <row r="87" spans="1:17" ht="16.5" x14ac:dyDescent="0.15">
      <c r="A87" s="31"/>
      <c r="B87" s="46"/>
      <c r="C87" s="59"/>
      <c r="D87" s="49" t="s">
        <v>16</v>
      </c>
      <c r="E87" s="50"/>
      <c r="F87" s="75">
        <f>INDEX($B$7:$H$17,MATCH(F84,$B$7:$B$17,0),4)</f>
        <v>0</v>
      </c>
      <c r="G87" s="76" t="str">
        <f>INDEX($B$7:$H$17,MATCH(F84,$B$7:$B$17,0),5)</f>
        <v>-</v>
      </c>
      <c r="H87" s="61" t="s">
        <v>69</v>
      </c>
      <c r="J87" s="31"/>
      <c r="K87" s="46"/>
      <c r="L87" s="59"/>
      <c r="M87" s="49" t="s">
        <v>16</v>
      </c>
      <c r="N87" s="50"/>
      <c r="O87" s="75">
        <f>INDEX($B$7:$H$17,MATCH(O84,$B$7:$B$17,0),4)</f>
        <v>5.0999999999999997E-2</v>
      </c>
      <c r="P87" s="76" t="str">
        <f>INDEX($B$7:$H$17,MATCH(O84,$B$7:$B$17,0),5)</f>
        <v>tCO2/GJ</v>
      </c>
      <c r="Q87" s="61" t="s">
        <v>69</v>
      </c>
    </row>
    <row r="88" spans="1:17" ht="16.5" x14ac:dyDescent="0.15">
      <c r="A88" s="31"/>
      <c r="B88" s="46"/>
      <c r="C88" s="59"/>
      <c r="D88" s="49" t="s">
        <v>113</v>
      </c>
      <c r="E88" s="50"/>
      <c r="F88" s="90">
        <v>0.45</v>
      </c>
      <c r="G88" s="76"/>
      <c r="H88" s="61" t="s">
        <v>114</v>
      </c>
      <c r="J88" s="31"/>
      <c r="K88" s="46"/>
      <c r="L88" s="59"/>
      <c r="M88" s="49" t="s">
        <v>113</v>
      </c>
      <c r="N88" s="50"/>
      <c r="O88" s="90">
        <v>0.45</v>
      </c>
      <c r="P88" s="76"/>
      <c r="Q88" s="61" t="s">
        <v>114</v>
      </c>
    </row>
    <row r="89" spans="1:17" ht="16.5" x14ac:dyDescent="0.15">
      <c r="A89" s="31"/>
      <c r="B89" s="46"/>
      <c r="C89" s="60"/>
      <c r="D89" s="49" t="s">
        <v>115</v>
      </c>
      <c r="E89" s="50"/>
      <c r="F89" s="74">
        <v>10000000</v>
      </c>
      <c r="G89" s="63" t="s">
        <v>82</v>
      </c>
      <c r="H89" s="61" t="s">
        <v>116</v>
      </c>
      <c r="J89" s="31"/>
      <c r="K89" s="46"/>
      <c r="L89" s="60"/>
      <c r="M89" s="49" t="s">
        <v>115</v>
      </c>
      <c r="N89" s="50"/>
      <c r="O89" s="74">
        <v>10000000</v>
      </c>
      <c r="P89" s="63" t="s">
        <v>82</v>
      </c>
      <c r="Q89" s="61" t="s">
        <v>116</v>
      </c>
    </row>
    <row r="90" spans="1:17" ht="15" x14ac:dyDescent="0.15">
      <c r="A90" s="29" t="s">
        <v>95</v>
      </c>
      <c r="B90" s="15"/>
      <c r="C90" s="15"/>
      <c r="D90" s="16"/>
      <c r="E90" s="17"/>
      <c r="F90" s="18"/>
      <c r="G90" s="19"/>
      <c r="H90" s="30"/>
      <c r="J90" s="29" t="s">
        <v>95</v>
      </c>
      <c r="K90" s="15"/>
      <c r="L90" s="15"/>
      <c r="M90" s="16"/>
      <c r="N90" s="17"/>
      <c r="O90" s="18"/>
      <c r="P90" s="19"/>
      <c r="Q90" s="30"/>
    </row>
    <row r="91" spans="1:17" ht="18.75" x14ac:dyDescent="0.15">
      <c r="A91" s="27"/>
      <c r="B91" s="47" t="s">
        <v>56</v>
      </c>
      <c r="C91" s="48" t="s">
        <v>5</v>
      </c>
      <c r="D91" s="48" t="s">
        <v>55</v>
      </c>
      <c r="E91" s="48" t="s">
        <v>11</v>
      </c>
      <c r="F91" s="48" t="s">
        <v>55</v>
      </c>
      <c r="G91" s="48" t="s">
        <v>62</v>
      </c>
      <c r="H91" s="48" t="s">
        <v>55</v>
      </c>
      <c r="J91" s="27"/>
      <c r="K91" s="47" t="s">
        <v>56</v>
      </c>
      <c r="L91" s="48" t="s">
        <v>5</v>
      </c>
      <c r="M91" s="48" t="s">
        <v>55</v>
      </c>
      <c r="N91" s="48" t="s">
        <v>11</v>
      </c>
      <c r="O91" s="48" t="s">
        <v>55</v>
      </c>
      <c r="P91" s="48" t="s">
        <v>62</v>
      </c>
      <c r="Q91" s="48" t="s">
        <v>55</v>
      </c>
    </row>
    <row r="92" spans="1:17" ht="14.25" x14ac:dyDescent="0.15">
      <c r="A92" s="31"/>
      <c r="B92" s="47" t="s">
        <v>81</v>
      </c>
      <c r="C92" s="48"/>
      <c r="D92" s="62" t="s">
        <v>54</v>
      </c>
      <c r="E92" s="48"/>
      <c r="F92" s="62" t="s">
        <v>54</v>
      </c>
      <c r="G92" s="48"/>
      <c r="H92" s="62" t="s">
        <v>54</v>
      </c>
      <c r="J92" s="31"/>
      <c r="K92" s="47" t="s">
        <v>81</v>
      </c>
      <c r="L92" s="48"/>
      <c r="M92" s="62" t="s">
        <v>54</v>
      </c>
      <c r="N92" s="48"/>
      <c r="O92" s="62" t="s">
        <v>54</v>
      </c>
      <c r="P92" s="48"/>
      <c r="Q92" s="62" t="s">
        <v>54</v>
      </c>
    </row>
    <row r="93" spans="1:17" ht="14.25" x14ac:dyDescent="0.15">
      <c r="A93" s="31"/>
      <c r="B93" s="71" t="s">
        <v>84</v>
      </c>
      <c r="C93" s="66"/>
      <c r="D93" s="65"/>
      <c r="E93" s="65"/>
      <c r="F93" s="65"/>
      <c r="G93" s="67"/>
      <c r="H93" s="65"/>
      <c r="J93" s="31"/>
      <c r="K93" s="83" t="str">
        <f t="shared" ref="K93:K102" si="0">K8</f>
        <v>Gasoline</v>
      </c>
      <c r="L93" s="83">
        <f t="shared" ref="L93:Q93" si="1">L8</f>
        <v>33</v>
      </c>
      <c r="M93" s="83" t="str">
        <f t="shared" si="1"/>
        <v>GJ/kl</v>
      </c>
      <c r="N93" s="83">
        <f t="shared" si="1"/>
        <v>6.93E-2</v>
      </c>
      <c r="O93" s="83" t="str">
        <f t="shared" si="1"/>
        <v>tCO2/GJ</v>
      </c>
      <c r="P93" s="83">
        <f>P8/(1-O178)</f>
        <v>6.1666666666666668E-2</v>
      </c>
      <c r="Q93" s="83" t="str">
        <f t="shared" si="1"/>
        <v>L/km</v>
      </c>
    </row>
    <row r="94" spans="1:17" ht="14.25" x14ac:dyDescent="0.15">
      <c r="A94" s="31"/>
      <c r="B94" s="71" t="s">
        <v>85</v>
      </c>
      <c r="C94" s="65"/>
      <c r="D94" s="65"/>
      <c r="E94" s="65"/>
      <c r="F94" s="65"/>
      <c r="G94" s="67"/>
      <c r="H94" s="65"/>
      <c r="J94" s="31"/>
      <c r="K94" s="83" t="str">
        <f t="shared" si="0"/>
        <v>Diesel</v>
      </c>
      <c r="L94" s="83">
        <f t="shared" ref="L94:O102" si="2">L9</f>
        <v>37.700000000000003</v>
      </c>
      <c r="M94" s="83" t="str">
        <f t="shared" si="2"/>
        <v>GJ/kl</v>
      </c>
      <c r="N94" s="83">
        <f t="shared" si="2"/>
        <v>6.8699999999999997E-2</v>
      </c>
      <c r="O94" s="83" t="str">
        <f t="shared" si="2"/>
        <v>tCO2/GJ</v>
      </c>
      <c r="P94" s="83">
        <f t="shared" ref="P94:P102" si="3">P9/(1-O179)</f>
        <v>9.8755555555555555E-2</v>
      </c>
      <c r="Q94" s="83" t="str">
        <f t="shared" ref="Q94:Q102" si="4">Q9</f>
        <v>L/km</v>
      </c>
    </row>
    <row r="95" spans="1:17" ht="14.25" x14ac:dyDescent="0.15">
      <c r="A95" s="31"/>
      <c r="B95" s="71" t="s">
        <v>86</v>
      </c>
      <c r="C95" s="65"/>
      <c r="D95" s="65"/>
      <c r="E95" s="65"/>
      <c r="F95" s="65"/>
      <c r="G95" s="67"/>
      <c r="H95" s="65"/>
      <c r="J95" s="31"/>
      <c r="K95" s="83" t="str">
        <f t="shared" si="0"/>
        <v>LPG</v>
      </c>
      <c r="L95" s="83">
        <f t="shared" si="2"/>
        <v>50.8</v>
      </c>
      <c r="M95" s="83" t="str">
        <f t="shared" si="2"/>
        <v>GJ/t</v>
      </c>
      <c r="N95" s="83">
        <f t="shared" si="2"/>
        <v>5.9900000000000002E-2</v>
      </c>
      <c r="O95" s="83" t="str">
        <f t="shared" si="2"/>
        <v>tCO2/GJ</v>
      </c>
      <c r="P95" s="83">
        <f t="shared" si="3"/>
        <v>8.6344444444444446E-2</v>
      </c>
      <c r="Q95" s="83" t="str">
        <f t="shared" si="4"/>
        <v>Nm3/km</v>
      </c>
    </row>
    <row r="96" spans="1:17" ht="14.25" x14ac:dyDescent="0.15">
      <c r="A96" s="31"/>
      <c r="B96" s="71" t="s">
        <v>87</v>
      </c>
      <c r="C96" s="65"/>
      <c r="D96" s="65"/>
      <c r="E96" s="65"/>
      <c r="F96" s="65"/>
      <c r="G96" s="67"/>
      <c r="H96" s="65"/>
      <c r="J96" s="31"/>
      <c r="K96" s="83" t="str">
        <f t="shared" si="0"/>
        <v>Natural gas</v>
      </c>
      <c r="L96" s="83">
        <f t="shared" si="2"/>
        <v>43.5</v>
      </c>
      <c r="M96" s="83" t="str">
        <f t="shared" si="2"/>
        <v>GJ/1000Nm3</v>
      </c>
      <c r="N96" s="83">
        <f t="shared" si="2"/>
        <v>5.0999999999999997E-2</v>
      </c>
      <c r="O96" s="83" t="str">
        <f t="shared" si="2"/>
        <v>tCO2/GJ</v>
      </c>
      <c r="P96" s="83">
        <f t="shared" si="3"/>
        <v>7.400000000000001E-2</v>
      </c>
      <c r="Q96" s="83" t="str">
        <f t="shared" si="4"/>
        <v>kg/km</v>
      </c>
    </row>
    <row r="97" spans="1:17" ht="14.25" x14ac:dyDescent="0.15">
      <c r="A97" s="31"/>
      <c r="B97" s="71" t="s">
        <v>88</v>
      </c>
      <c r="C97" s="68"/>
      <c r="D97" s="69"/>
      <c r="E97" s="70"/>
      <c r="F97" s="65"/>
      <c r="G97" s="67"/>
      <c r="H97" s="65"/>
      <c r="J97" s="31"/>
      <c r="K97" s="83" t="str">
        <f t="shared" si="0"/>
        <v>Electricity</v>
      </c>
      <c r="L97" s="83">
        <f t="shared" si="2"/>
        <v>1</v>
      </c>
      <c r="M97" s="83" t="str">
        <f t="shared" si="2"/>
        <v>-</v>
      </c>
      <c r="N97" s="83">
        <f t="shared" si="2"/>
        <v>0.45600000000000002</v>
      </c>
      <c r="O97" s="83" t="str">
        <f t="shared" si="2"/>
        <v>tCO2/MWh</v>
      </c>
      <c r="P97" s="83">
        <f t="shared" si="3"/>
        <v>1.0997777777777777</v>
      </c>
      <c r="Q97" s="83" t="str">
        <f t="shared" si="4"/>
        <v>kwh/km</v>
      </c>
    </row>
    <row r="98" spans="1:17" ht="14.25" x14ac:dyDescent="0.15">
      <c r="A98" s="31"/>
      <c r="B98" s="71" t="s">
        <v>57</v>
      </c>
      <c r="C98" s="66"/>
      <c r="D98" s="65"/>
      <c r="E98" s="65"/>
      <c r="F98" s="65"/>
      <c r="G98" s="65"/>
      <c r="H98" s="65"/>
      <c r="J98" s="31"/>
      <c r="K98" s="83" t="str">
        <f t="shared" si="0"/>
        <v>(6)</v>
      </c>
      <c r="L98" s="83">
        <f t="shared" si="2"/>
        <v>0</v>
      </c>
      <c r="M98" s="83">
        <f t="shared" si="2"/>
        <v>0</v>
      </c>
      <c r="N98" s="83">
        <f t="shared" si="2"/>
        <v>0</v>
      </c>
      <c r="O98" s="83">
        <f t="shared" si="2"/>
        <v>0</v>
      </c>
      <c r="P98" s="83">
        <f t="shared" si="3"/>
        <v>0</v>
      </c>
      <c r="Q98" s="83">
        <f t="shared" si="4"/>
        <v>0</v>
      </c>
    </row>
    <row r="99" spans="1:17" ht="14.25" x14ac:dyDescent="0.15">
      <c r="A99" s="31"/>
      <c r="B99" s="71" t="s">
        <v>58</v>
      </c>
      <c r="C99" s="66"/>
      <c r="D99" s="65"/>
      <c r="E99" s="65"/>
      <c r="F99" s="65"/>
      <c r="G99" s="65"/>
      <c r="H99" s="65"/>
      <c r="J99" s="31"/>
      <c r="K99" s="83" t="str">
        <f t="shared" si="0"/>
        <v>(7)</v>
      </c>
      <c r="L99" s="83">
        <f t="shared" si="2"/>
        <v>0</v>
      </c>
      <c r="M99" s="83">
        <f t="shared" si="2"/>
        <v>0</v>
      </c>
      <c r="N99" s="83">
        <f t="shared" si="2"/>
        <v>0</v>
      </c>
      <c r="O99" s="83">
        <f t="shared" si="2"/>
        <v>0</v>
      </c>
      <c r="P99" s="83">
        <f t="shared" si="3"/>
        <v>0</v>
      </c>
      <c r="Q99" s="83">
        <f t="shared" si="4"/>
        <v>0</v>
      </c>
    </row>
    <row r="100" spans="1:17" ht="14.25" x14ac:dyDescent="0.15">
      <c r="A100" s="31"/>
      <c r="B100" s="71" t="s">
        <v>59</v>
      </c>
      <c r="C100" s="66"/>
      <c r="D100" s="65"/>
      <c r="E100" s="65"/>
      <c r="F100" s="65"/>
      <c r="G100" s="65"/>
      <c r="H100" s="65"/>
      <c r="J100" s="31"/>
      <c r="K100" s="83" t="str">
        <f t="shared" si="0"/>
        <v>(8)</v>
      </c>
      <c r="L100" s="83">
        <f t="shared" si="2"/>
        <v>0</v>
      </c>
      <c r="M100" s="83">
        <f t="shared" si="2"/>
        <v>0</v>
      </c>
      <c r="N100" s="83">
        <f t="shared" si="2"/>
        <v>0</v>
      </c>
      <c r="O100" s="83">
        <f t="shared" si="2"/>
        <v>0</v>
      </c>
      <c r="P100" s="83">
        <f t="shared" si="3"/>
        <v>0</v>
      </c>
      <c r="Q100" s="83">
        <f t="shared" si="4"/>
        <v>0</v>
      </c>
    </row>
    <row r="101" spans="1:17" ht="14.25" x14ac:dyDescent="0.15">
      <c r="A101" s="31"/>
      <c r="B101" s="71" t="s">
        <v>60</v>
      </c>
      <c r="C101" s="66"/>
      <c r="D101" s="65"/>
      <c r="E101" s="65"/>
      <c r="F101" s="65"/>
      <c r="G101" s="65"/>
      <c r="H101" s="65"/>
      <c r="J101" s="31"/>
      <c r="K101" s="83" t="str">
        <f t="shared" si="0"/>
        <v>(9)</v>
      </c>
      <c r="L101" s="83">
        <f t="shared" si="2"/>
        <v>0</v>
      </c>
      <c r="M101" s="83">
        <f t="shared" si="2"/>
        <v>0</v>
      </c>
      <c r="N101" s="83">
        <f t="shared" si="2"/>
        <v>0</v>
      </c>
      <c r="O101" s="83">
        <f t="shared" si="2"/>
        <v>0</v>
      </c>
      <c r="P101" s="83">
        <f t="shared" si="3"/>
        <v>0</v>
      </c>
      <c r="Q101" s="83">
        <f t="shared" si="4"/>
        <v>0</v>
      </c>
    </row>
    <row r="102" spans="1:17" ht="14.25" x14ac:dyDescent="0.15">
      <c r="A102" s="31"/>
      <c r="B102" s="71" t="s">
        <v>61</v>
      </c>
      <c r="C102" s="66"/>
      <c r="D102" s="65"/>
      <c r="E102" s="65"/>
      <c r="F102" s="65"/>
      <c r="G102" s="65"/>
      <c r="H102" s="65"/>
      <c r="J102" s="31"/>
      <c r="K102" s="83" t="str">
        <f t="shared" si="0"/>
        <v>(10)</v>
      </c>
      <c r="L102" s="83">
        <f t="shared" si="2"/>
        <v>0</v>
      </c>
      <c r="M102" s="83">
        <f t="shared" si="2"/>
        <v>0</v>
      </c>
      <c r="N102" s="83">
        <f t="shared" si="2"/>
        <v>0</v>
      </c>
      <c r="O102" s="83">
        <f t="shared" si="2"/>
        <v>0</v>
      </c>
      <c r="P102" s="83">
        <f t="shared" si="3"/>
        <v>0</v>
      </c>
      <c r="Q102" s="83">
        <f t="shared" si="4"/>
        <v>0</v>
      </c>
    </row>
    <row r="103" spans="1:17" ht="15.75" thickBot="1" x14ac:dyDescent="0.2">
      <c r="A103" s="29" t="s">
        <v>96</v>
      </c>
      <c r="B103" s="5"/>
      <c r="C103" s="3"/>
      <c r="D103" s="6"/>
      <c r="E103" s="6"/>
      <c r="F103" s="5"/>
      <c r="G103" s="5"/>
      <c r="H103" s="32"/>
      <c r="J103" s="29" t="s">
        <v>96</v>
      </c>
      <c r="K103" s="5"/>
      <c r="L103" s="3"/>
      <c r="M103" s="6"/>
      <c r="N103" s="6"/>
      <c r="O103" s="5"/>
      <c r="P103" s="5"/>
      <c r="Q103" s="32"/>
    </row>
    <row r="104" spans="1:17" ht="18.75" x14ac:dyDescent="0.15">
      <c r="A104" s="33"/>
      <c r="B104" s="35" t="s">
        <v>23</v>
      </c>
      <c r="C104" s="7"/>
      <c r="D104" s="20"/>
      <c r="E104" s="20"/>
      <c r="F104" s="79">
        <f>F105+F112+F119+F126+F133+F140+F147+F154+F161+F168</f>
        <v>0</v>
      </c>
      <c r="G104" s="54" t="s">
        <v>0</v>
      </c>
      <c r="H104" s="51" t="s">
        <v>1</v>
      </c>
      <c r="J104" s="33"/>
      <c r="K104" s="35" t="s">
        <v>23</v>
      </c>
      <c r="L104" s="7"/>
      <c r="M104" s="20"/>
      <c r="N104" s="20"/>
      <c r="O104" s="79">
        <f>O105+O112+O119+O126+O133+O140+O147+O154+O161+O168</f>
        <v>60927.399288888882</v>
      </c>
      <c r="P104" s="54" t="s">
        <v>0</v>
      </c>
      <c r="Q104" s="51" t="s">
        <v>1</v>
      </c>
    </row>
    <row r="105" spans="1:17" ht="14.25" x14ac:dyDescent="0.15">
      <c r="A105" s="33"/>
      <c r="B105" s="36"/>
      <c r="C105" s="55" t="s">
        <v>50</v>
      </c>
      <c r="D105" s="56"/>
      <c r="E105" s="72"/>
      <c r="F105" s="64">
        <f>F107/1000*F108*F109*F111</f>
        <v>0</v>
      </c>
      <c r="G105" s="57" t="str">
        <f>G$19</f>
        <v>tCO2/y</v>
      </c>
      <c r="H105" s="58" t="s">
        <v>51</v>
      </c>
      <c r="J105" s="33"/>
      <c r="K105" s="36"/>
      <c r="L105" s="55" t="s">
        <v>50</v>
      </c>
      <c r="M105" s="56"/>
      <c r="N105" s="84" t="str">
        <f>N20</f>
        <v>vios</v>
      </c>
      <c r="O105" s="64">
        <f>O107/1000*O108*O109/O110*O111</f>
        <v>3525.6374999999998</v>
      </c>
      <c r="P105" s="84" t="str">
        <f t="shared" ref="P105" si="5">P20</f>
        <v>tCO2/y</v>
      </c>
      <c r="Q105" s="58" t="s">
        <v>51</v>
      </c>
    </row>
    <row r="106" spans="1:17" ht="14.25" x14ac:dyDescent="0.15">
      <c r="A106" s="33"/>
      <c r="B106" s="36"/>
      <c r="C106" s="59"/>
      <c r="D106" s="37" t="s">
        <v>48</v>
      </c>
      <c r="E106" s="38"/>
      <c r="F106" s="73" t="s">
        <v>80</v>
      </c>
      <c r="G106" s="52"/>
      <c r="H106" s="53" t="s">
        <v>49</v>
      </c>
      <c r="J106" s="33"/>
      <c r="K106" s="36"/>
      <c r="L106" s="59"/>
      <c r="M106" s="37" t="s">
        <v>48</v>
      </c>
      <c r="N106" s="85"/>
      <c r="O106" s="84" t="str">
        <f>O21</f>
        <v>Gasoline</v>
      </c>
      <c r="P106" s="84">
        <f>P21</f>
        <v>0</v>
      </c>
      <c r="Q106" s="53" t="s">
        <v>49</v>
      </c>
    </row>
    <row r="107" spans="1:17" ht="16.5" x14ac:dyDescent="0.15">
      <c r="A107" s="31"/>
      <c r="B107" s="46"/>
      <c r="C107" s="59"/>
      <c r="D107" s="37" t="s">
        <v>47</v>
      </c>
      <c r="E107" s="38"/>
      <c r="F107" s="75">
        <f>INDEX($B$92:$H$102,MATCH(F106,$B$92:$B$102,0),6)</f>
        <v>0</v>
      </c>
      <c r="G107" s="76" t="str">
        <f>INDEX($B$92:$H$102,MATCH(F106,$B$92:$B$102,0),7)</f>
        <v>-</v>
      </c>
      <c r="H107" s="61" t="s">
        <v>67</v>
      </c>
      <c r="J107" s="31"/>
      <c r="K107" s="46"/>
      <c r="L107" s="59"/>
      <c r="M107" s="37" t="s">
        <v>47</v>
      </c>
      <c r="N107" s="85"/>
      <c r="O107" s="86">
        <f>INDEX($K$92:$Q$102,MATCH(O106,$K$92:$K$102,0),6)</f>
        <v>6.1666666666666668E-2</v>
      </c>
      <c r="P107" s="84" t="str">
        <f>P22</f>
        <v>L/km</v>
      </c>
      <c r="Q107" s="61" t="s">
        <v>67</v>
      </c>
    </row>
    <row r="108" spans="1:17" ht="16.5" x14ac:dyDescent="0.15">
      <c r="A108" s="31"/>
      <c r="B108" s="46"/>
      <c r="C108" s="59"/>
      <c r="D108" s="39" t="s">
        <v>17</v>
      </c>
      <c r="E108" s="40"/>
      <c r="F108" s="77">
        <f>INDEX($B$92:$H$102,MATCH(F106,$B$92:$B$102,0),2)</f>
        <v>0</v>
      </c>
      <c r="G108" s="76" t="str">
        <f>INDEX($B$92:$H$102,MATCH(F106,$B$92:$B$102,0),3)</f>
        <v>-</v>
      </c>
      <c r="H108" s="61" t="s">
        <v>68</v>
      </c>
      <c r="J108" s="31"/>
      <c r="K108" s="46"/>
      <c r="L108" s="59"/>
      <c r="M108" s="39" t="s">
        <v>17</v>
      </c>
      <c r="N108" s="87"/>
      <c r="O108" s="84">
        <f>O23</f>
        <v>33</v>
      </c>
      <c r="P108" s="84" t="str">
        <f>P23</f>
        <v>GJ/kl</v>
      </c>
      <c r="Q108" s="61" t="s">
        <v>68</v>
      </c>
    </row>
    <row r="109" spans="1:17" ht="16.5" x14ac:dyDescent="0.15">
      <c r="A109" s="31"/>
      <c r="B109" s="46"/>
      <c r="C109" s="59"/>
      <c r="D109" s="49" t="s">
        <v>16</v>
      </c>
      <c r="E109" s="50"/>
      <c r="F109" s="75">
        <f>INDEX($B$92:$H$102,MATCH(F106,$B$92:$B$102,0),4)</f>
        <v>0</v>
      </c>
      <c r="G109" s="76" t="str">
        <f>INDEX($B$7:$H$17,MATCH(F106,$B$7:$B$17,0),5)</f>
        <v>-</v>
      </c>
      <c r="H109" s="61" t="s">
        <v>69</v>
      </c>
      <c r="J109" s="31"/>
      <c r="K109" s="46"/>
      <c r="L109" s="59"/>
      <c r="M109" s="49" t="s">
        <v>16</v>
      </c>
      <c r="N109" s="88"/>
      <c r="O109" s="84">
        <f>O24</f>
        <v>6.93E-2</v>
      </c>
      <c r="P109" s="84" t="str">
        <f>P24</f>
        <v>tCO2/GJ</v>
      </c>
      <c r="Q109" s="61" t="s">
        <v>69</v>
      </c>
    </row>
    <row r="110" spans="1:17" ht="16.5" x14ac:dyDescent="0.15">
      <c r="A110" s="31"/>
      <c r="B110" s="46"/>
      <c r="C110" s="59"/>
      <c r="D110" s="49" t="s">
        <v>113</v>
      </c>
      <c r="E110" s="50"/>
      <c r="F110" s="90">
        <v>0.45</v>
      </c>
      <c r="G110" s="76"/>
      <c r="H110" s="61" t="s">
        <v>114</v>
      </c>
      <c r="J110" s="31"/>
      <c r="K110" s="46"/>
      <c r="L110" s="59"/>
      <c r="M110" s="49" t="s">
        <v>113</v>
      </c>
      <c r="N110" s="50"/>
      <c r="O110" s="91">
        <f>O25-O191</f>
        <v>0.4</v>
      </c>
      <c r="P110" s="76"/>
      <c r="Q110" s="61" t="s">
        <v>114</v>
      </c>
    </row>
    <row r="111" spans="1:17" ht="16.5" x14ac:dyDescent="0.15">
      <c r="A111" s="31"/>
      <c r="B111" s="46"/>
      <c r="C111" s="60"/>
      <c r="D111" s="49" t="s">
        <v>115</v>
      </c>
      <c r="E111" s="50"/>
      <c r="F111" s="74">
        <v>10000000</v>
      </c>
      <c r="G111" s="63" t="s">
        <v>82</v>
      </c>
      <c r="H111" s="61" t="s">
        <v>116</v>
      </c>
      <c r="J111" s="31"/>
      <c r="K111" s="46"/>
      <c r="L111" s="60"/>
      <c r="M111" s="49" t="s">
        <v>115</v>
      </c>
      <c r="N111" s="50"/>
      <c r="O111" s="92">
        <f>O26</f>
        <v>10000000</v>
      </c>
      <c r="P111" s="63" t="s">
        <v>82</v>
      </c>
      <c r="Q111" s="61" t="s">
        <v>116</v>
      </c>
    </row>
    <row r="112" spans="1:17" ht="14.25" x14ac:dyDescent="0.15">
      <c r="A112" s="31"/>
      <c r="B112" s="46"/>
      <c r="C112" s="55" t="s">
        <v>71</v>
      </c>
      <c r="D112" s="56"/>
      <c r="E112" s="72"/>
      <c r="F112" s="64">
        <f>F114/1000*F115*F116*F118</f>
        <v>0</v>
      </c>
      <c r="G112" s="57" t="str">
        <f>G$19</f>
        <v>tCO2/y</v>
      </c>
      <c r="H112" s="58" t="s">
        <v>51</v>
      </c>
      <c r="I112" s="34"/>
      <c r="J112" s="31"/>
      <c r="K112" s="46"/>
      <c r="L112" s="55" t="s">
        <v>71</v>
      </c>
      <c r="M112" s="56"/>
      <c r="N112" s="84" t="str">
        <f>N27</f>
        <v>innova</v>
      </c>
      <c r="O112" s="64">
        <f>O114/1000*O115*O116/O117*O118</f>
        <v>3525.6374999999998</v>
      </c>
      <c r="P112" s="84" t="str">
        <f>P27</f>
        <v>tCO2/y</v>
      </c>
      <c r="Q112" s="58" t="s">
        <v>51</v>
      </c>
    </row>
    <row r="113" spans="1:17" ht="14.25" x14ac:dyDescent="0.15">
      <c r="A113" s="31"/>
      <c r="B113" s="46"/>
      <c r="C113" s="59"/>
      <c r="D113" s="37" t="s">
        <v>48</v>
      </c>
      <c r="E113" s="38"/>
      <c r="F113" s="73" t="s">
        <v>80</v>
      </c>
      <c r="G113" s="52"/>
      <c r="H113" s="53" t="s">
        <v>49</v>
      </c>
      <c r="I113" s="9"/>
      <c r="J113" s="31"/>
      <c r="K113" s="46"/>
      <c r="L113" s="59"/>
      <c r="M113" s="37" t="s">
        <v>48</v>
      </c>
      <c r="N113" s="85"/>
      <c r="O113" s="84" t="str">
        <f>O28</f>
        <v>Gasoline</v>
      </c>
      <c r="P113" s="84">
        <f>P28</f>
        <v>0</v>
      </c>
      <c r="Q113" s="53" t="s">
        <v>49</v>
      </c>
    </row>
    <row r="114" spans="1:17" ht="16.5" x14ac:dyDescent="0.15">
      <c r="A114" s="31"/>
      <c r="B114" s="46"/>
      <c r="C114" s="59"/>
      <c r="D114" s="37" t="s">
        <v>47</v>
      </c>
      <c r="E114" s="38"/>
      <c r="F114" s="75">
        <f>INDEX($B$92:$H$102,MATCH(F113,$B$92:$B$102,0),6)</f>
        <v>0</v>
      </c>
      <c r="G114" s="76" t="str">
        <f>INDEX($B$92:$H$102,MATCH(F113,$B$92:$B$102,0),7)</f>
        <v>-</v>
      </c>
      <c r="H114" s="61" t="s">
        <v>67</v>
      </c>
      <c r="J114" s="31"/>
      <c r="K114" s="46"/>
      <c r="L114" s="59"/>
      <c r="M114" s="37" t="s">
        <v>47</v>
      </c>
      <c r="N114" s="85"/>
      <c r="O114" s="86">
        <f>INDEX($K$92:$Q$102,MATCH(O113,$K$92:$K$102,0),6)</f>
        <v>6.1666666666666668E-2</v>
      </c>
      <c r="P114" s="84" t="str">
        <f>P29</f>
        <v>L/km</v>
      </c>
      <c r="Q114" s="61" t="s">
        <v>67</v>
      </c>
    </row>
    <row r="115" spans="1:17" ht="16.5" x14ac:dyDescent="0.15">
      <c r="A115" s="31"/>
      <c r="B115" s="46"/>
      <c r="C115" s="59"/>
      <c r="D115" s="39" t="s">
        <v>17</v>
      </c>
      <c r="E115" s="40"/>
      <c r="F115" s="77">
        <f>INDEX($B$92:$H$102,MATCH(F113,$B$92:$B$102,0),2)</f>
        <v>0</v>
      </c>
      <c r="G115" s="76" t="str">
        <f>INDEX($B$92:$H$102,MATCH(F113,$B$92:$B$102,0),3)</f>
        <v>-</v>
      </c>
      <c r="H115" s="61" t="s">
        <v>68</v>
      </c>
      <c r="J115" s="31"/>
      <c r="K115" s="46"/>
      <c r="L115" s="59"/>
      <c r="M115" s="39" t="s">
        <v>17</v>
      </c>
      <c r="N115" s="87"/>
      <c r="O115" s="84">
        <f>O30</f>
        <v>33</v>
      </c>
      <c r="P115" s="84" t="str">
        <f>P30</f>
        <v>GJ/kl</v>
      </c>
      <c r="Q115" s="61" t="s">
        <v>68</v>
      </c>
    </row>
    <row r="116" spans="1:17" ht="16.5" x14ac:dyDescent="0.15">
      <c r="A116" s="31"/>
      <c r="B116" s="46"/>
      <c r="C116" s="59"/>
      <c r="D116" s="49" t="s">
        <v>16</v>
      </c>
      <c r="E116" s="50"/>
      <c r="F116" s="75">
        <f>INDEX($B$92:$H$102,MATCH(F113,$B$92:$B$102,0),4)</f>
        <v>0</v>
      </c>
      <c r="G116" s="76" t="str">
        <f>INDEX($B$7:$H$17,MATCH(F113,$B$7:$B$17,0),5)</f>
        <v>-</v>
      </c>
      <c r="H116" s="61" t="s">
        <v>69</v>
      </c>
      <c r="J116" s="31"/>
      <c r="K116" s="46"/>
      <c r="L116" s="59"/>
      <c r="M116" s="49" t="s">
        <v>16</v>
      </c>
      <c r="N116" s="88"/>
      <c r="O116" s="84">
        <f>O31</f>
        <v>6.93E-2</v>
      </c>
      <c r="P116" s="84" t="str">
        <f>P31</f>
        <v>tCO2/GJ</v>
      </c>
      <c r="Q116" s="61" t="s">
        <v>69</v>
      </c>
    </row>
    <row r="117" spans="1:17" ht="16.5" x14ac:dyDescent="0.15">
      <c r="A117" s="31"/>
      <c r="B117" s="46"/>
      <c r="C117" s="59"/>
      <c r="D117" s="49" t="s">
        <v>113</v>
      </c>
      <c r="E117" s="50"/>
      <c r="F117" s="90">
        <v>0.45</v>
      </c>
      <c r="G117" s="76"/>
      <c r="H117" s="61" t="s">
        <v>114</v>
      </c>
      <c r="J117" s="31"/>
      <c r="K117" s="46"/>
      <c r="L117" s="59"/>
      <c r="M117" s="49" t="s">
        <v>113</v>
      </c>
      <c r="N117" s="50"/>
      <c r="O117" s="91">
        <f>O32-O192</f>
        <v>0.4</v>
      </c>
      <c r="P117" s="76"/>
      <c r="Q117" s="61" t="s">
        <v>114</v>
      </c>
    </row>
    <row r="118" spans="1:17" ht="16.5" x14ac:dyDescent="0.15">
      <c r="A118" s="31"/>
      <c r="B118" s="46"/>
      <c r="C118" s="60"/>
      <c r="D118" s="49" t="s">
        <v>115</v>
      </c>
      <c r="E118" s="50"/>
      <c r="F118" s="74">
        <v>10000000</v>
      </c>
      <c r="G118" s="63" t="s">
        <v>82</v>
      </c>
      <c r="H118" s="61" t="s">
        <v>116</v>
      </c>
      <c r="J118" s="31"/>
      <c r="K118" s="46"/>
      <c r="L118" s="60"/>
      <c r="M118" s="49" t="s">
        <v>115</v>
      </c>
      <c r="N118" s="50"/>
      <c r="O118" s="92">
        <f>O33</f>
        <v>10000000</v>
      </c>
      <c r="P118" s="63" t="s">
        <v>82</v>
      </c>
      <c r="Q118" s="61" t="s">
        <v>116</v>
      </c>
    </row>
    <row r="119" spans="1:17" ht="14.25" x14ac:dyDescent="0.15">
      <c r="A119" s="31"/>
      <c r="B119" s="46"/>
      <c r="C119" s="55" t="s">
        <v>72</v>
      </c>
      <c r="D119" s="56"/>
      <c r="E119" s="72"/>
      <c r="F119" s="64">
        <f>F121/1000*F122*F123*F125</f>
        <v>0</v>
      </c>
      <c r="G119" s="57" t="str">
        <f>G$19</f>
        <v>tCO2/y</v>
      </c>
      <c r="H119" s="58" t="s">
        <v>51</v>
      </c>
      <c r="J119" s="31"/>
      <c r="K119" s="46"/>
      <c r="L119" s="55" t="s">
        <v>72</v>
      </c>
      <c r="M119" s="56"/>
      <c r="N119" s="84" t="str">
        <f>N34</f>
        <v>calora</v>
      </c>
      <c r="O119" s="64">
        <f>O121/1000*O122*O123/O124*O125</f>
        <v>4104.2249999999995</v>
      </c>
      <c r="P119" s="84" t="str">
        <f>P34</f>
        <v>tCO2/y</v>
      </c>
      <c r="Q119" s="58" t="s">
        <v>51</v>
      </c>
    </row>
    <row r="120" spans="1:17" ht="14.25" x14ac:dyDescent="0.15">
      <c r="A120" s="31"/>
      <c r="B120" s="46"/>
      <c r="C120" s="59"/>
      <c r="D120" s="37" t="s">
        <v>48</v>
      </c>
      <c r="E120" s="38"/>
      <c r="F120" s="73" t="s">
        <v>80</v>
      </c>
      <c r="G120" s="52"/>
      <c r="H120" s="53" t="s">
        <v>49</v>
      </c>
      <c r="J120" s="31"/>
      <c r="K120" s="46"/>
      <c r="L120" s="59"/>
      <c r="M120" s="37" t="s">
        <v>48</v>
      </c>
      <c r="N120" s="85"/>
      <c r="O120" s="84" t="str">
        <f>O35</f>
        <v>Natural gas</v>
      </c>
      <c r="P120" s="84">
        <f>P35</f>
        <v>0</v>
      </c>
      <c r="Q120" s="53" t="s">
        <v>49</v>
      </c>
    </row>
    <row r="121" spans="1:17" ht="16.5" x14ac:dyDescent="0.15">
      <c r="A121" s="31"/>
      <c r="B121" s="46"/>
      <c r="C121" s="59"/>
      <c r="D121" s="37" t="s">
        <v>47</v>
      </c>
      <c r="E121" s="38"/>
      <c r="F121" s="75">
        <f>INDEX($B$92:$H$102,MATCH(F120,$B$92:$B$102,0),6)</f>
        <v>0</v>
      </c>
      <c r="G121" s="76" t="str">
        <f>INDEX($B$92:$H$102,MATCH(F120,$B$92:$B$102,0),7)</f>
        <v>-</v>
      </c>
      <c r="H121" s="61" t="s">
        <v>67</v>
      </c>
      <c r="J121" s="31"/>
      <c r="K121" s="46"/>
      <c r="L121" s="59"/>
      <c r="M121" s="37" t="s">
        <v>47</v>
      </c>
      <c r="N121" s="85"/>
      <c r="O121" s="86">
        <f>INDEX($K$92:$Q$102,MATCH(O120,$K$92:$K$102,0),6)</f>
        <v>7.400000000000001E-2</v>
      </c>
      <c r="P121" s="84" t="str">
        <f>P36</f>
        <v>kg/km</v>
      </c>
      <c r="Q121" s="61" t="s">
        <v>67</v>
      </c>
    </row>
    <row r="122" spans="1:17" ht="16.5" x14ac:dyDescent="0.15">
      <c r="A122" s="31"/>
      <c r="B122" s="46"/>
      <c r="C122" s="59"/>
      <c r="D122" s="39" t="s">
        <v>17</v>
      </c>
      <c r="E122" s="40"/>
      <c r="F122" s="77">
        <f>INDEX($B$92:$H$102,MATCH(F120,$B$92:$B$102,0),2)</f>
        <v>0</v>
      </c>
      <c r="G122" s="76" t="str">
        <f>INDEX($B$92:$H$102,MATCH(F120,$B$92:$B$102,0),3)</f>
        <v>-</v>
      </c>
      <c r="H122" s="61" t="s">
        <v>68</v>
      </c>
      <c r="J122" s="31"/>
      <c r="K122" s="46"/>
      <c r="L122" s="59"/>
      <c r="M122" s="39" t="s">
        <v>17</v>
      </c>
      <c r="N122" s="87"/>
      <c r="O122" s="84">
        <f>O37</f>
        <v>43.5</v>
      </c>
      <c r="P122" s="84" t="str">
        <f>P37</f>
        <v>GJ/1000Nm3</v>
      </c>
      <c r="Q122" s="61" t="s">
        <v>68</v>
      </c>
    </row>
    <row r="123" spans="1:17" ht="16.5" x14ac:dyDescent="0.15">
      <c r="A123" s="31"/>
      <c r="B123" s="46"/>
      <c r="C123" s="59"/>
      <c r="D123" s="49" t="s">
        <v>16</v>
      </c>
      <c r="E123" s="50"/>
      <c r="F123" s="75">
        <f>INDEX($B$92:$H$102,MATCH(F120,$B$92:$B$102,0),4)</f>
        <v>0</v>
      </c>
      <c r="G123" s="76" t="str">
        <f>INDEX($B$7:$H$17,MATCH(F120,$B$7:$B$17,0),5)</f>
        <v>-</v>
      </c>
      <c r="H123" s="61" t="s">
        <v>69</v>
      </c>
      <c r="J123" s="31"/>
      <c r="K123" s="46"/>
      <c r="L123" s="59"/>
      <c r="M123" s="49" t="s">
        <v>16</v>
      </c>
      <c r="N123" s="88"/>
      <c r="O123" s="84">
        <f>O38</f>
        <v>5.0999999999999997E-2</v>
      </c>
      <c r="P123" s="84" t="str">
        <f>P38</f>
        <v>tCO2/GJ</v>
      </c>
      <c r="Q123" s="61" t="s">
        <v>69</v>
      </c>
    </row>
    <row r="124" spans="1:17" ht="16.5" x14ac:dyDescent="0.15">
      <c r="A124" s="31"/>
      <c r="B124" s="46"/>
      <c r="C124" s="59"/>
      <c r="D124" s="49" t="s">
        <v>113</v>
      </c>
      <c r="E124" s="50"/>
      <c r="F124" s="90">
        <v>0.45</v>
      </c>
      <c r="G124" s="76"/>
      <c r="H124" s="61" t="s">
        <v>114</v>
      </c>
      <c r="J124" s="31"/>
      <c r="K124" s="46"/>
      <c r="L124" s="59"/>
      <c r="M124" s="49" t="s">
        <v>113</v>
      </c>
      <c r="N124" s="50"/>
      <c r="O124" s="91">
        <f>O39-O193</f>
        <v>0.4</v>
      </c>
      <c r="P124" s="76"/>
      <c r="Q124" s="61" t="s">
        <v>114</v>
      </c>
    </row>
    <row r="125" spans="1:17" ht="16.5" x14ac:dyDescent="0.15">
      <c r="A125" s="31"/>
      <c r="B125" s="46"/>
      <c r="C125" s="60"/>
      <c r="D125" s="49" t="s">
        <v>115</v>
      </c>
      <c r="E125" s="50"/>
      <c r="F125" s="74">
        <v>10000000</v>
      </c>
      <c r="G125" s="63" t="s">
        <v>82</v>
      </c>
      <c r="H125" s="61" t="s">
        <v>116</v>
      </c>
      <c r="J125" s="31"/>
      <c r="K125" s="46"/>
      <c r="L125" s="60"/>
      <c r="M125" s="49" t="s">
        <v>115</v>
      </c>
      <c r="N125" s="50"/>
      <c r="O125" s="92">
        <f>O40</f>
        <v>10000000</v>
      </c>
      <c r="P125" s="63" t="s">
        <v>82</v>
      </c>
      <c r="Q125" s="61" t="s">
        <v>116</v>
      </c>
    </row>
    <row r="126" spans="1:17" ht="14.25" hidden="1" x14ac:dyDescent="0.15">
      <c r="A126" s="31"/>
      <c r="B126" s="46"/>
      <c r="C126" s="55" t="s">
        <v>73</v>
      </c>
      <c r="D126" s="56"/>
      <c r="E126" s="72"/>
      <c r="F126" s="64">
        <f>F128/1000*F129*F130*F132</f>
        <v>0</v>
      </c>
      <c r="G126" s="57" t="str">
        <f>G$19</f>
        <v>tCO2/y</v>
      </c>
      <c r="H126" s="58" t="s">
        <v>51</v>
      </c>
      <c r="J126" s="31"/>
      <c r="K126" s="46"/>
      <c r="L126" s="55" t="s">
        <v>73</v>
      </c>
      <c r="M126" s="56"/>
      <c r="N126" s="84" t="str">
        <f>N41</f>
        <v>Hilux</v>
      </c>
      <c r="O126" s="64">
        <f>O128/1000*O129*O130/O131*O132</f>
        <v>4104.2249999999995</v>
      </c>
      <c r="P126" s="84" t="str">
        <f>P41</f>
        <v>tCO2/y</v>
      </c>
      <c r="Q126" s="58" t="s">
        <v>51</v>
      </c>
    </row>
    <row r="127" spans="1:17" ht="14.25" hidden="1" x14ac:dyDescent="0.15">
      <c r="A127" s="31"/>
      <c r="B127" s="46"/>
      <c r="C127" s="59"/>
      <c r="D127" s="37" t="s">
        <v>48</v>
      </c>
      <c r="E127" s="38"/>
      <c r="F127" s="73" t="s">
        <v>80</v>
      </c>
      <c r="G127" s="52"/>
      <c r="H127" s="53" t="s">
        <v>49</v>
      </c>
      <c r="J127" s="31"/>
      <c r="K127" s="46"/>
      <c r="L127" s="59"/>
      <c r="M127" s="37" t="s">
        <v>48</v>
      </c>
      <c r="N127" s="85"/>
      <c r="O127" s="84" t="str">
        <f>O42</f>
        <v>Natural gas</v>
      </c>
      <c r="P127" s="84">
        <f>P42</f>
        <v>0</v>
      </c>
      <c r="Q127" s="53" t="s">
        <v>49</v>
      </c>
    </row>
    <row r="128" spans="1:17" ht="16.5" hidden="1" x14ac:dyDescent="0.15">
      <c r="A128" s="31"/>
      <c r="B128" s="46"/>
      <c r="C128" s="59"/>
      <c r="D128" s="37" t="s">
        <v>47</v>
      </c>
      <c r="E128" s="38"/>
      <c r="F128" s="75">
        <f>INDEX($B$92:$H$102,MATCH(F127,$B$92:$B$102,0),6)</f>
        <v>0</v>
      </c>
      <c r="G128" s="76" t="str">
        <f>INDEX($B$92:$H$102,MATCH(F127,$B$92:$B$102,0),7)</f>
        <v>-</v>
      </c>
      <c r="H128" s="61" t="s">
        <v>67</v>
      </c>
      <c r="I128" s="9"/>
      <c r="J128" s="31"/>
      <c r="K128" s="46"/>
      <c r="L128" s="59"/>
      <c r="M128" s="37" t="s">
        <v>47</v>
      </c>
      <c r="N128" s="85"/>
      <c r="O128" s="86">
        <f>INDEX($K$92:$Q$102,MATCH(O127,$K$92:$K$102,0),6)</f>
        <v>7.400000000000001E-2</v>
      </c>
      <c r="P128" s="84" t="str">
        <f>P43</f>
        <v>kg/km</v>
      </c>
      <c r="Q128" s="61" t="s">
        <v>67</v>
      </c>
    </row>
    <row r="129" spans="1:17" ht="16.5" hidden="1" x14ac:dyDescent="0.15">
      <c r="A129" s="31"/>
      <c r="B129" s="46"/>
      <c r="C129" s="59"/>
      <c r="D129" s="39" t="s">
        <v>17</v>
      </c>
      <c r="E129" s="40"/>
      <c r="F129" s="77">
        <f>INDEX($B$92:$H$102,MATCH(F127,$B$92:$B$102,0),2)</f>
        <v>0</v>
      </c>
      <c r="G129" s="76" t="str">
        <f>INDEX($B$92:$H$102,MATCH(F127,$B$92:$B$102,0),3)</f>
        <v>-</v>
      </c>
      <c r="H129" s="61" t="s">
        <v>68</v>
      </c>
      <c r="I129" s="9"/>
      <c r="J129" s="31"/>
      <c r="K129" s="46"/>
      <c r="L129" s="59"/>
      <c r="M129" s="39" t="s">
        <v>17</v>
      </c>
      <c r="N129" s="87"/>
      <c r="O129" s="84">
        <f>O44</f>
        <v>43.5</v>
      </c>
      <c r="P129" s="84" t="str">
        <f>P44</f>
        <v>GJ/1000Nm3</v>
      </c>
      <c r="Q129" s="61" t="s">
        <v>68</v>
      </c>
    </row>
    <row r="130" spans="1:17" ht="16.5" hidden="1" x14ac:dyDescent="0.15">
      <c r="A130" s="31"/>
      <c r="B130" s="46"/>
      <c r="C130" s="59"/>
      <c r="D130" s="49" t="s">
        <v>16</v>
      </c>
      <c r="E130" s="50"/>
      <c r="F130" s="75">
        <f>INDEX($B$92:$H$102,MATCH(F127,$B$92:$B$102,0),4)</f>
        <v>0</v>
      </c>
      <c r="G130" s="76" t="str">
        <f>INDEX($B$7:$H$17,MATCH(F127,$B$7:$B$17,0),5)</f>
        <v>-</v>
      </c>
      <c r="H130" s="61" t="s">
        <v>69</v>
      </c>
      <c r="I130" s="9"/>
      <c r="J130" s="31"/>
      <c r="K130" s="46"/>
      <c r="L130" s="59"/>
      <c r="M130" s="49" t="s">
        <v>16</v>
      </c>
      <c r="N130" s="88"/>
      <c r="O130" s="84">
        <f>O45</f>
        <v>5.0999999999999997E-2</v>
      </c>
      <c r="P130" s="84" t="str">
        <f>P45</f>
        <v>tCO2/GJ</v>
      </c>
      <c r="Q130" s="61" t="s">
        <v>69</v>
      </c>
    </row>
    <row r="131" spans="1:17" ht="16.5" hidden="1" x14ac:dyDescent="0.15">
      <c r="A131" s="31"/>
      <c r="B131" s="46"/>
      <c r="C131" s="59"/>
      <c r="D131" s="49" t="s">
        <v>113</v>
      </c>
      <c r="E131" s="50"/>
      <c r="F131" s="90">
        <v>0.45</v>
      </c>
      <c r="G131" s="76"/>
      <c r="H131" s="61" t="s">
        <v>114</v>
      </c>
      <c r="I131" s="9"/>
      <c r="J131" s="31"/>
      <c r="K131" s="46"/>
      <c r="L131" s="59"/>
      <c r="M131" s="49" t="s">
        <v>113</v>
      </c>
      <c r="N131" s="50"/>
      <c r="O131" s="91">
        <f>O46-O194</f>
        <v>0.4</v>
      </c>
      <c r="P131" s="76"/>
      <c r="Q131" s="61" t="s">
        <v>114</v>
      </c>
    </row>
    <row r="132" spans="1:17" ht="16.5" hidden="1" x14ac:dyDescent="0.15">
      <c r="A132" s="31"/>
      <c r="B132" s="46"/>
      <c r="C132" s="60"/>
      <c r="D132" s="49" t="s">
        <v>115</v>
      </c>
      <c r="E132" s="50"/>
      <c r="F132" s="74">
        <v>10000000</v>
      </c>
      <c r="G132" s="63" t="s">
        <v>82</v>
      </c>
      <c r="H132" s="61" t="s">
        <v>116</v>
      </c>
      <c r="I132" s="9"/>
      <c r="J132" s="31"/>
      <c r="K132" s="46"/>
      <c r="L132" s="60"/>
      <c r="M132" s="49" t="s">
        <v>115</v>
      </c>
      <c r="N132" s="50"/>
      <c r="O132" s="92">
        <f>O47</f>
        <v>10000000</v>
      </c>
      <c r="P132" s="63" t="s">
        <v>82</v>
      </c>
      <c r="Q132" s="61" t="s">
        <v>116</v>
      </c>
    </row>
    <row r="133" spans="1:17" ht="14.25" hidden="1" x14ac:dyDescent="0.15">
      <c r="A133" s="31"/>
      <c r="B133" s="46"/>
      <c r="C133" s="55" t="s">
        <v>74</v>
      </c>
      <c r="D133" s="56"/>
      <c r="E133" s="72"/>
      <c r="F133" s="64">
        <f>F135/1000*F136*F137*F139</f>
        <v>0</v>
      </c>
      <c r="G133" s="57" t="str">
        <f>G$19</f>
        <v>tCO2/y</v>
      </c>
      <c r="H133" s="58" t="s">
        <v>51</v>
      </c>
      <c r="I133" s="9"/>
      <c r="J133" s="31"/>
      <c r="K133" s="46"/>
      <c r="L133" s="55" t="s">
        <v>74</v>
      </c>
      <c r="M133" s="56"/>
      <c r="N133" s="84" t="str">
        <f>N48</f>
        <v>leaf</v>
      </c>
      <c r="O133" s="64">
        <f>O135/1000*O136*O137/O138*O139</f>
        <v>12537.466666666664</v>
      </c>
      <c r="P133" s="84" t="str">
        <f>P48</f>
        <v>tCO2/y</v>
      </c>
      <c r="Q133" s="58" t="s">
        <v>51</v>
      </c>
    </row>
    <row r="134" spans="1:17" ht="14.25" hidden="1" x14ac:dyDescent="0.15">
      <c r="A134" s="31"/>
      <c r="B134" s="46"/>
      <c r="C134" s="59"/>
      <c r="D134" s="37" t="s">
        <v>48</v>
      </c>
      <c r="E134" s="38"/>
      <c r="F134" s="73" t="s">
        <v>80</v>
      </c>
      <c r="G134" s="52"/>
      <c r="H134" s="53" t="s">
        <v>49</v>
      </c>
      <c r="I134" s="9"/>
      <c r="J134" s="31"/>
      <c r="K134" s="46"/>
      <c r="L134" s="59"/>
      <c r="M134" s="37" t="s">
        <v>48</v>
      </c>
      <c r="N134" s="85"/>
      <c r="O134" s="84" t="str">
        <f>O49</f>
        <v>Electricity</v>
      </c>
      <c r="P134" s="84">
        <f>P49</f>
        <v>0</v>
      </c>
      <c r="Q134" s="53" t="s">
        <v>49</v>
      </c>
    </row>
    <row r="135" spans="1:17" ht="16.5" hidden="1" x14ac:dyDescent="0.15">
      <c r="A135" s="31"/>
      <c r="B135" s="46"/>
      <c r="C135" s="59"/>
      <c r="D135" s="37" t="s">
        <v>47</v>
      </c>
      <c r="E135" s="38"/>
      <c r="F135" s="75">
        <f>INDEX($B$92:$H$102,MATCH(F134,$B$92:$B$102,0),6)</f>
        <v>0</v>
      </c>
      <c r="G135" s="76" t="str">
        <f>INDEX($B$92:$H$102,MATCH(F134,$B$92:$B$102,0),7)</f>
        <v>-</v>
      </c>
      <c r="H135" s="61" t="s">
        <v>67</v>
      </c>
      <c r="I135" s="9"/>
      <c r="J135" s="31"/>
      <c r="K135" s="46"/>
      <c r="L135" s="59"/>
      <c r="M135" s="37" t="s">
        <v>47</v>
      </c>
      <c r="N135" s="85"/>
      <c r="O135" s="86">
        <f>INDEX($K$92:$Q$102,MATCH(O134,$K$92:$K$102,0),6)</f>
        <v>1.0997777777777777</v>
      </c>
      <c r="P135" s="84" t="str">
        <f>P50</f>
        <v>kwh/km</v>
      </c>
      <c r="Q135" s="61" t="s">
        <v>67</v>
      </c>
    </row>
    <row r="136" spans="1:17" ht="16.5" hidden="1" x14ac:dyDescent="0.15">
      <c r="A136" s="31"/>
      <c r="B136" s="46"/>
      <c r="C136" s="59"/>
      <c r="D136" s="39" t="s">
        <v>17</v>
      </c>
      <c r="E136" s="40"/>
      <c r="F136" s="77">
        <f>INDEX($B$92:$H$102,MATCH(F134,$B$92:$B$102,0),2)</f>
        <v>0</v>
      </c>
      <c r="G136" s="76" t="str">
        <f>INDEX($B$92:$H$102,MATCH(F134,$B$92:$B$102,0),3)</f>
        <v>-</v>
      </c>
      <c r="H136" s="61" t="s">
        <v>68</v>
      </c>
      <c r="I136" s="9"/>
      <c r="J136" s="31"/>
      <c r="K136" s="46"/>
      <c r="L136" s="59"/>
      <c r="M136" s="39" t="s">
        <v>17</v>
      </c>
      <c r="N136" s="87"/>
      <c r="O136" s="84">
        <f>O51</f>
        <v>1</v>
      </c>
      <c r="P136" s="84" t="str">
        <f>P51</f>
        <v>-</v>
      </c>
      <c r="Q136" s="61" t="s">
        <v>68</v>
      </c>
    </row>
    <row r="137" spans="1:17" ht="16.5" hidden="1" x14ac:dyDescent="0.15">
      <c r="A137" s="31"/>
      <c r="B137" s="46"/>
      <c r="C137" s="59"/>
      <c r="D137" s="49" t="s">
        <v>16</v>
      </c>
      <c r="E137" s="50"/>
      <c r="F137" s="75">
        <f>INDEX($B$92:$H$102,MATCH(F134,$B$92:$B$102,0),4)</f>
        <v>0</v>
      </c>
      <c r="G137" s="76" t="str">
        <f>INDEX($B$7:$H$17,MATCH(F134,$B$7:$B$17,0),5)</f>
        <v>-</v>
      </c>
      <c r="H137" s="61" t="s">
        <v>69</v>
      </c>
      <c r="J137" s="31"/>
      <c r="K137" s="46"/>
      <c r="L137" s="59"/>
      <c r="M137" s="49" t="s">
        <v>16</v>
      </c>
      <c r="N137" s="88"/>
      <c r="O137" s="84">
        <f>O52</f>
        <v>0.45600000000000002</v>
      </c>
      <c r="P137" s="84" t="str">
        <f>P52</f>
        <v>tCO2/MWh</v>
      </c>
      <c r="Q137" s="61" t="s">
        <v>69</v>
      </c>
    </row>
    <row r="138" spans="1:17" ht="16.5" hidden="1" x14ac:dyDescent="0.15">
      <c r="A138" s="31"/>
      <c r="B138" s="46"/>
      <c r="C138" s="59"/>
      <c r="D138" s="49" t="s">
        <v>113</v>
      </c>
      <c r="E138" s="50"/>
      <c r="F138" s="90">
        <v>0.45</v>
      </c>
      <c r="G138" s="76"/>
      <c r="H138" s="61" t="s">
        <v>114</v>
      </c>
      <c r="J138" s="31"/>
      <c r="K138" s="46"/>
      <c r="L138" s="59"/>
      <c r="M138" s="49" t="s">
        <v>113</v>
      </c>
      <c r="N138" s="50"/>
      <c r="O138" s="91">
        <f>O53-O195</f>
        <v>0.4</v>
      </c>
      <c r="P138" s="76"/>
      <c r="Q138" s="61" t="s">
        <v>114</v>
      </c>
    </row>
    <row r="139" spans="1:17" ht="16.5" hidden="1" x14ac:dyDescent="0.15">
      <c r="A139" s="31"/>
      <c r="B139" s="46"/>
      <c r="C139" s="60"/>
      <c r="D139" s="49" t="s">
        <v>115</v>
      </c>
      <c r="E139" s="50"/>
      <c r="F139" s="74">
        <v>10000000</v>
      </c>
      <c r="G139" s="63" t="s">
        <v>82</v>
      </c>
      <c r="H139" s="61" t="s">
        <v>116</v>
      </c>
      <c r="J139" s="31"/>
      <c r="K139" s="46"/>
      <c r="L139" s="60"/>
      <c r="M139" s="49" t="s">
        <v>115</v>
      </c>
      <c r="N139" s="50"/>
      <c r="O139" s="92">
        <f>O54</f>
        <v>10000000</v>
      </c>
      <c r="P139" s="63" t="s">
        <v>82</v>
      </c>
      <c r="Q139" s="61" t="s">
        <v>116</v>
      </c>
    </row>
    <row r="140" spans="1:17" ht="14.25" hidden="1" x14ac:dyDescent="0.15">
      <c r="A140" s="31"/>
      <c r="B140" s="46"/>
      <c r="C140" s="55" t="s">
        <v>75</v>
      </c>
      <c r="D140" s="56"/>
      <c r="E140" s="72"/>
      <c r="F140" s="64">
        <f>F142/1000*F143*F144*F146</f>
        <v>0</v>
      </c>
      <c r="G140" s="57" t="str">
        <f>G$19</f>
        <v>tCO2/y</v>
      </c>
      <c r="H140" s="58" t="s">
        <v>51</v>
      </c>
      <c r="J140" s="31"/>
      <c r="K140" s="46"/>
      <c r="L140" s="55" t="s">
        <v>75</v>
      </c>
      <c r="M140" s="56"/>
      <c r="N140" s="84" t="str">
        <f>N55</f>
        <v>Sai</v>
      </c>
      <c r="O140" s="64">
        <f>O142/1000*O143*O144/O145*O146</f>
        <v>3525.6374999999998</v>
      </c>
      <c r="P140" s="84" t="str">
        <f>P55</f>
        <v>tCO2/y</v>
      </c>
      <c r="Q140" s="58" t="s">
        <v>51</v>
      </c>
    </row>
    <row r="141" spans="1:17" ht="14.25" hidden="1" x14ac:dyDescent="0.15">
      <c r="A141" s="31"/>
      <c r="B141" s="46"/>
      <c r="C141" s="59"/>
      <c r="D141" s="37" t="s">
        <v>48</v>
      </c>
      <c r="E141" s="38"/>
      <c r="F141" s="73" t="s">
        <v>80</v>
      </c>
      <c r="G141" s="52"/>
      <c r="H141" s="53" t="s">
        <v>49</v>
      </c>
      <c r="J141" s="31"/>
      <c r="K141" s="46"/>
      <c r="L141" s="59"/>
      <c r="M141" s="37" t="s">
        <v>48</v>
      </c>
      <c r="N141" s="85"/>
      <c r="O141" s="84" t="str">
        <f>O56</f>
        <v>Gasoline</v>
      </c>
      <c r="P141" s="84">
        <f>P56</f>
        <v>0</v>
      </c>
      <c r="Q141" s="53" t="s">
        <v>49</v>
      </c>
    </row>
    <row r="142" spans="1:17" ht="16.5" hidden="1" x14ac:dyDescent="0.15">
      <c r="A142" s="31"/>
      <c r="B142" s="46"/>
      <c r="C142" s="59"/>
      <c r="D142" s="37" t="s">
        <v>47</v>
      </c>
      <c r="E142" s="38"/>
      <c r="F142" s="75">
        <f>INDEX($B$92:$H$102,MATCH(F141,$B$92:$B$102,0),6)</f>
        <v>0</v>
      </c>
      <c r="G142" s="76" t="str">
        <f>INDEX($B$92:$H$102,MATCH(F141,$B$92:$B$102,0),7)</f>
        <v>-</v>
      </c>
      <c r="H142" s="61" t="s">
        <v>67</v>
      </c>
      <c r="J142" s="31"/>
      <c r="K142" s="46"/>
      <c r="L142" s="59"/>
      <c r="M142" s="37" t="s">
        <v>47</v>
      </c>
      <c r="N142" s="85"/>
      <c r="O142" s="86">
        <f>INDEX($K$92:$Q$102,MATCH(O141,$K$92:$K$102,0),6)</f>
        <v>6.1666666666666668E-2</v>
      </c>
      <c r="P142" s="84" t="str">
        <f>P57</f>
        <v>L/km</v>
      </c>
      <c r="Q142" s="61" t="s">
        <v>67</v>
      </c>
    </row>
    <row r="143" spans="1:17" ht="16.5" hidden="1" x14ac:dyDescent="0.15">
      <c r="A143" s="31"/>
      <c r="B143" s="46"/>
      <c r="C143" s="59"/>
      <c r="D143" s="39" t="s">
        <v>17</v>
      </c>
      <c r="E143" s="40"/>
      <c r="F143" s="77">
        <f>INDEX($B$92:$H$102,MATCH(F141,$B$92:$B$102,0),2)</f>
        <v>0</v>
      </c>
      <c r="G143" s="76" t="str">
        <f>INDEX($B$92:$H$102,MATCH(F141,$B$92:$B$102,0),3)</f>
        <v>-</v>
      </c>
      <c r="H143" s="61" t="s">
        <v>68</v>
      </c>
      <c r="J143" s="31"/>
      <c r="K143" s="46"/>
      <c r="L143" s="59"/>
      <c r="M143" s="39" t="s">
        <v>17</v>
      </c>
      <c r="N143" s="87"/>
      <c r="O143" s="84">
        <f>O58</f>
        <v>33</v>
      </c>
      <c r="P143" s="84" t="str">
        <f>P58</f>
        <v>GJ/kl</v>
      </c>
      <c r="Q143" s="61" t="s">
        <v>68</v>
      </c>
    </row>
    <row r="144" spans="1:17" ht="16.5" hidden="1" x14ac:dyDescent="0.15">
      <c r="A144" s="31"/>
      <c r="B144" s="46"/>
      <c r="C144" s="59"/>
      <c r="D144" s="49" t="s">
        <v>16</v>
      </c>
      <c r="E144" s="50"/>
      <c r="F144" s="75">
        <f>INDEX($B$92:$H$102,MATCH(F141,$B$92:$B$102,0),4)</f>
        <v>0</v>
      </c>
      <c r="G144" s="76" t="str">
        <f>INDEX($B$7:$H$17,MATCH(F141,$B$7:$B$17,0),5)</f>
        <v>-</v>
      </c>
      <c r="H144" s="61" t="s">
        <v>69</v>
      </c>
      <c r="J144" s="31"/>
      <c r="K144" s="46"/>
      <c r="L144" s="59"/>
      <c r="M144" s="49" t="s">
        <v>16</v>
      </c>
      <c r="N144" s="88"/>
      <c r="O144" s="84">
        <f>O59</f>
        <v>6.93E-2</v>
      </c>
      <c r="P144" s="84" t="str">
        <f>P59</f>
        <v>tCO2/GJ</v>
      </c>
      <c r="Q144" s="61" t="s">
        <v>69</v>
      </c>
    </row>
    <row r="145" spans="1:17" ht="16.5" hidden="1" x14ac:dyDescent="0.15">
      <c r="A145" s="31"/>
      <c r="B145" s="46"/>
      <c r="C145" s="59"/>
      <c r="D145" s="49" t="s">
        <v>113</v>
      </c>
      <c r="E145" s="50"/>
      <c r="F145" s="90">
        <v>0.45</v>
      </c>
      <c r="G145" s="76"/>
      <c r="H145" s="61" t="s">
        <v>114</v>
      </c>
      <c r="J145" s="31"/>
      <c r="K145" s="46"/>
      <c r="L145" s="59"/>
      <c r="M145" s="49" t="s">
        <v>113</v>
      </c>
      <c r="N145" s="50"/>
      <c r="O145" s="91">
        <f>O60-O196</f>
        <v>0.4</v>
      </c>
      <c r="P145" s="76"/>
      <c r="Q145" s="61" t="s">
        <v>114</v>
      </c>
    </row>
    <row r="146" spans="1:17" ht="16.5" hidden="1" x14ac:dyDescent="0.15">
      <c r="A146" s="31"/>
      <c r="B146" s="46"/>
      <c r="C146" s="60"/>
      <c r="D146" s="49" t="s">
        <v>115</v>
      </c>
      <c r="E146" s="50"/>
      <c r="F146" s="74">
        <v>10000000</v>
      </c>
      <c r="G146" s="63" t="s">
        <v>82</v>
      </c>
      <c r="H146" s="61" t="s">
        <v>116</v>
      </c>
      <c r="J146" s="31"/>
      <c r="K146" s="46"/>
      <c r="L146" s="60"/>
      <c r="M146" s="49" t="s">
        <v>115</v>
      </c>
      <c r="N146" s="50"/>
      <c r="O146" s="92">
        <f>O61</f>
        <v>10000000</v>
      </c>
      <c r="P146" s="63" t="s">
        <v>82</v>
      </c>
      <c r="Q146" s="61" t="s">
        <v>116</v>
      </c>
    </row>
    <row r="147" spans="1:17" ht="14.25" hidden="1" x14ac:dyDescent="0.15">
      <c r="A147" s="31"/>
      <c r="B147" s="46"/>
      <c r="C147" s="55" t="s">
        <v>76</v>
      </c>
      <c r="D147" s="56"/>
      <c r="E147" s="72"/>
      <c r="F147" s="64">
        <f>F149/1000*F150*F151*F153</f>
        <v>0</v>
      </c>
      <c r="G147" s="57" t="str">
        <f>G$19</f>
        <v>tCO2/y</v>
      </c>
      <c r="H147" s="58" t="s">
        <v>51</v>
      </c>
      <c r="J147" s="31"/>
      <c r="K147" s="46"/>
      <c r="L147" s="55" t="s">
        <v>76</v>
      </c>
      <c r="M147" s="56"/>
      <c r="N147" s="84" t="str">
        <f>N62</f>
        <v>aqua</v>
      </c>
      <c r="O147" s="64">
        <f>O149/1000*O150*O151/O152*O153</f>
        <v>12537.466666666664</v>
      </c>
      <c r="P147" s="84" t="str">
        <f>P62</f>
        <v>tCO2/y</v>
      </c>
      <c r="Q147" s="58" t="s">
        <v>51</v>
      </c>
    </row>
    <row r="148" spans="1:17" ht="14.25" hidden="1" x14ac:dyDescent="0.15">
      <c r="A148" s="31"/>
      <c r="B148" s="46"/>
      <c r="C148" s="59"/>
      <c r="D148" s="37" t="s">
        <v>48</v>
      </c>
      <c r="E148" s="38"/>
      <c r="F148" s="73" t="s">
        <v>80</v>
      </c>
      <c r="G148" s="52"/>
      <c r="H148" s="53" t="s">
        <v>49</v>
      </c>
      <c r="J148" s="31"/>
      <c r="K148" s="46"/>
      <c r="L148" s="59"/>
      <c r="M148" s="37" t="s">
        <v>48</v>
      </c>
      <c r="N148" s="85"/>
      <c r="O148" s="84" t="str">
        <f>O63</f>
        <v>Electricity</v>
      </c>
      <c r="P148" s="84">
        <f>P63</f>
        <v>0</v>
      </c>
      <c r="Q148" s="53" t="s">
        <v>49</v>
      </c>
    </row>
    <row r="149" spans="1:17" ht="16.5" hidden="1" x14ac:dyDescent="0.15">
      <c r="A149" s="31"/>
      <c r="B149" s="46"/>
      <c r="C149" s="59"/>
      <c r="D149" s="37" t="s">
        <v>47</v>
      </c>
      <c r="E149" s="38"/>
      <c r="F149" s="75">
        <f>INDEX($B$92:$H$102,MATCH(F148,$B$92:$B$102,0),6)</f>
        <v>0</v>
      </c>
      <c r="G149" s="76" t="str">
        <f>INDEX($B$92:$H$102,MATCH(F148,$B$92:$B$102,0),7)</f>
        <v>-</v>
      </c>
      <c r="H149" s="61" t="s">
        <v>67</v>
      </c>
      <c r="J149" s="31"/>
      <c r="K149" s="46"/>
      <c r="L149" s="59"/>
      <c r="M149" s="37" t="s">
        <v>47</v>
      </c>
      <c r="N149" s="85"/>
      <c r="O149" s="86">
        <f>INDEX($K$92:$Q$102,MATCH(O148,$K$92:$K$102,0),6)</f>
        <v>1.0997777777777777</v>
      </c>
      <c r="P149" s="84" t="str">
        <f>P64</f>
        <v>kwh/km</v>
      </c>
      <c r="Q149" s="61" t="s">
        <v>67</v>
      </c>
    </row>
    <row r="150" spans="1:17" ht="16.5" hidden="1" x14ac:dyDescent="0.15">
      <c r="A150" s="31"/>
      <c r="B150" s="46"/>
      <c r="C150" s="59"/>
      <c r="D150" s="39" t="s">
        <v>17</v>
      </c>
      <c r="E150" s="40"/>
      <c r="F150" s="77">
        <f>INDEX($B$92:$H$102,MATCH(F148,$B$92:$B$102,0),2)</f>
        <v>0</v>
      </c>
      <c r="G150" s="76" t="str">
        <f>INDEX($B$92:$H$102,MATCH(F148,$B$92:$B$102,0),3)</f>
        <v>-</v>
      </c>
      <c r="H150" s="61" t="s">
        <v>68</v>
      </c>
      <c r="J150" s="31"/>
      <c r="K150" s="46"/>
      <c r="L150" s="59"/>
      <c r="M150" s="39" t="s">
        <v>17</v>
      </c>
      <c r="N150" s="87"/>
      <c r="O150" s="84">
        <f>O65</f>
        <v>1</v>
      </c>
      <c r="P150" s="84" t="str">
        <f>P65</f>
        <v>-</v>
      </c>
      <c r="Q150" s="61" t="s">
        <v>68</v>
      </c>
    </row>
    <row r="151" spans="1:17" ht="16.5" hidden="1" x14ac:dyDescent="0.15">
      <c r="A151" s="31"/>
      <c r="B151" s="46"/>
      <c r="C151" s="59"/>
      <c r="D151" s="49" t="s">
        <v>16</v>
      </c>
      <c r="E151" s="50"/>
      <c r="F151" s="75">
        <f>INDEX($B$92:$H$102,MATCH(F148,$B$92:$B$102,0),4)</f>
        <v>0</v>
      </c>
      <c r="G151" s="76" t="str">
        <f>INDEX($B$7:$H$17,MATCH(F148,$B$7:$B$17,0),5)</f>
        <v>-</v>
      </c>
      <c r="H151" s="61" t="s">
        <v>69</v>
      </c>
      <c r="J151" s="31"/>
      <c r="K151" s="46"/>
      <c r="L151" s="59"/>
      <c r="M151" s="49" t="s">
        <v>16</v>
      </c>
      <c r="N151" s="88"/>
      <c r="O151" s="84">
        <f>O66</f>
        <v>0.45600000000000002</v>
      </c>
      <c r="P151" s="84" t="str">
        <f>P66</f>
        <v>tCO2/MWh</v>
      </c>
      <c r="Q151" s="61" t="s">
        <v>69</v>
      </c>
    </row>
    <row r="152" spans="1:17" ht="16.5" hidden="1" x14ac:dyDescent="0.15">
      <c r="A152" s="31"/>
      <c r="B152" s="46"/>
      <c r="C152" s="59"/>
      <c r="D152" s="49" t="s">
        <v>113</v>
      </c>
      <c r="E152" s="50"/>
      <c r="F152" s="90">
        <v>0.45</v>
      </c>
      <c r="G152" s="76"/>
      <c r="H152" s="61" t="s">
        <v>114</v>
      </c>
      <c r="J152" s="31"/>
      <c r="K152" s="46"/>
      <c r="L152" s="59"/>
      <c r="M152" s="49" t="s">
        <v>113</v>
      </c>
      <c r="N152" s="50"/>
      <c r="O152" s="91">
        <f>O67-O197</f>
        <v>0.4</v>
      </c>
      <c r="P152" s="76"/>
      <c r="Q152" s="61" t="s">
        <v>114</v>
      </c>
    </row>
    <row r="153" spans="1:17" ht="16.5" hidden="1" x14ac:dyDescent="0.15">
      <c r="A153" s="31"/>
      <c r="B153" s="46"/>
      <c r="C153" s="60"/>
      <c r="D153" s="49" t="s">
        <v>115</v>
      </c>
      <c r="E153" s="50"/>
      <c r="F153" s="74">
        <v>10000000</v>
      </c>
      <c r="G153" s="63" t="s">
        <v>82</v>
      </c>
      <c r="H153" s="61" t="s">
        <v>116</v>
      </c>
      <c r="J153" s="31"/>
      <c r="K153" s="46"/>
      <c r="L153" s="60"/>
      <c r="M153" s="49" t="s">
        <v>115</v>
      </c>
      <c r="N153" s="50"/>
      <c r="O153" s="92">
        <f>O68</f>
        <v>10000000</v>
      </c>
      <c r="P153" s="63" t="s">
        <v>82</v>
      </c>
      <c r="Q153" s="61" t="s">
        <v>116</v>
      </c>
    </row>
    <row r="154" spans="1:17" ht="14.25" hidden="1" x14ac:dyDescent="0.15">
      <c r="A154" s="31"/>
      <c r="B154" s="46"/>
      <c r="C154" s="55" t="s">
        <v>77</v>
      </c>
      <c r="D154" s="56"/>
      <c r="E154" s="72"/>
      <c r="F154" s="64">
        <f>F156/1000*F157*F158*F160</f>
        <v>0</v>
      </c>
      <c r="G154" s="57" t="str">
        <f>G$19</f>
        <v>tCO2/y</v>
      </c>
      <c r="H154" s="58" t="s">
        <v>51</v>
      </c>
      <c r="J154" s="31"/>
      <c r="K154" s="46"/>
      <c r="L154" s="55" t="s">
        <v>77</v>
      </c>
      <c r="M154" s="56"/>
      <c r="N154" s="84" t="str">
        <f>N69</f>
        <v>miev</v>
      </c>
      <c r="O154" s="64">
        <f>O156/1000*O157*O158/O159*O160</f>
        <v>6394.3975333333328</v>
      </c>
      <c r="P154" s="84" t="str">
        <f>P69</f>
        <v>tCO2/y</v>
      </c>
      <c r="Q154" s="58" t="s">
        <v>51</v>
      </c>
    </row>
    <row r="155" spans="1:17" ht="14.25" hidden="1" x14ac:dyDescent="0.15">
      <c r="A155" s="31"/>
      <c r="B155" s="46"/>
      <c r="C155" s="59"/>
      <c r="D155" s="37" t="s">
        <v>48</v>
      </c>
      <c r="E155" s="38"/>
      <c r="F155" s="73" t="s">
        <v>80</v>
      </c>
      <c r="G155" s="52"/>
      <c r="H155" s="53" t="s">
        <v>49</v>
      </c>
      <c r="J155" s="31"/>
      <c r="K155" s="46"/>
      <c r="L155" s="59"/>
      <c r="M155" s="37" t="s">
        <v>48</v>
      </c>
      <c r="N155" s="85"/>
      <c r="O155" s="84" t="str">
        <f>O70</f>
        <v>Diesel</v>
      </c>
      <c r="P155" s="84">
        <f>P70</f>
        <v>0</v>
      </c>
      <c r="Q155" s="53" t="s">
        <v>49</v>
      </c>
    </row>
    <row r="156" spans="1:17" ht="16.5" hidden="1" x14ac:dyDescent="0.15">
      <c r="A156" s="31"/>
      <c r="B156" s="46"/>
      <c r="C156" s="59"/>
      <c r="D156" s="37" t="s">
        <v>47</v>
      </c>
      <c r="E156" s="38"/>
      <c r="F156" s="75">
        <f>INDEX($B$92:$H$102,MATCH(F155,$B$92:$B$102,0),6)</f>
        <v>0</v>
      </c>
      <c r="G156" s="76" t="str">
        <f>INDEX($B$92:$H$102,MATCH(F155,$B$92:$B$102,0),7)</f>
        <v>-</v>
      </c>
      <c r="H156" s="61" t="s">
        <v>67</v>
      </c>
      <c r="J156" s="31"/>
      <c r="K156" s="46"/>
      <c r="L156" s="59"/>
      <c r="M156" s="37" t="s">
        <v>47</v>
      </c>
      <c r="N156" s="85"/>
      <c r="O156" s="86">
        <f>INDEX($K$92:$Q$102,MATCH(O155,$K$92:$K$102,0),6)</f>
        <v>9.8755555555555555E-2</v>
      </c>
      <c r="P156" s="84" t="str">
        <f>P71</f>
        <v>L/km</v>
      </c>
      <c r="Q156" s="61" t="s">
        <v>67</v>
      </c>
    </row>
    <row r="157" spans="1:17" ht="16.5" hidden="1" x14ac:dyDescent="0.15">
      <c r="A157" s="31"/>
      <c r="B157" s="46"/>
      <c r="C157" s="59"/>
      <c r="D157" s="39" t="s">
        <v>17</v>
      </c>
      <c r="E157" s="40"/>
      <c r="F157" s="77">
        <f>INDEX($B$92:$H$102,MATCH(F155,$B$92:$B$102,0),2)</f>
        <v>0</v>
      </c>
      <c r="G157" s="76" t="str">
        <f>INDEX($B$92:$H$102,MATCH(F155,$B$92:$B$102,0),3)</f>
        <v>-</v>
      </c>
      <c r="H157" s="61" t="s">
        <v>68</v>
      </c>
      <c r="J157" s="31"/>
      <c r="K157" s="46"/>
      <c r="L157" s="59"/>
      <c r="M157" s="39" t="s">
        <v>17</v>
      </c>
      <c r="N157" s="87"/>
      <c r="O157" s="84">
        <f>O72</f>
        <v>37.700000000000003</v>
      </c>
      <c r="P157" s="84" t="str">
        <f>P72</f>
        <v>GJ/kl</v>
      </c>
      <c r="Q157" s="61" t="s">
        <v>68</v>
      </c>
    </row>
    <row r="158" spans="1:17" ht="16.5" hidden="1" x14ac:dyDescent="0.15">
      <c r="A158" s="31"/>
      <c r="B158" s="46"/>
      <c r="C158" s="59"/>
      <c r="D158" s="49" t="s">
        <v>16</v>
      </c>
      <c r="E158" s="50"/>
      <c r="F158" s="75">
        <f>INDEX($B$92:$H$102,MATCH(F155,$B$92:$B$102,0),4)</f>
        <v>0</v>
      </c>
      <c r="G158" s="76" t="str">
        <f>INDEX($B$7:$H$17,MATCH(F155,$B$7:$B$17,0),5)</f>
        <v>-</v>
      </c>
      <c r="H158" s="61" t="s">
        <v>69</v>
      </c>
      <c r="J158" s="31"/>
      <c r="K158" s="46"/>
      <c r="L158" s="59"/>
      <c r="M158" s="49" t="s">
        <v>16</v>
      </c>
      <c r="N158" s="88"/>
      <c r="O158" s="84">
        <f>O73</f>
        <v>6.8699999999999997E-2</v>
      </c>
      <c r="P158" s="84" t="str">
        <f>P73</f>
        <v>tCO2/GJ</v>
      </c>
      <c r="Q158" s="61" t="s">
        <v>69</v>
      </c>
    </row>
    <row r="159" spans="1:17" ht="16.5" hidden="1" x14ac:dyDescent="0.15">
      <c r="A159" s="31"/>
      <c r="B159" s="46"/>
      <c r="C159" s="59"/>
      <c r="D159" s="49" t="s">
        <v>113</v>
      </c>
      <c r="E159" s="50"/>
      <c r="F159" s="90">
        <v>0.45</v>
      </c>
      <c r="G159" s="76"/>
      <c r="H159" s="61" t="s">
        <v>114</v>
      </c>
      <c r="J159" s="31"/>
      <c r="K159" s="46"/>
      <c r="L159" s="59"/>
      <c r="M159" s="49" t="s">
        <v>113</v>
      </c>
      <c r="N159" s="50"/>
      <c r="O159" s="91">
        <f>O74-O198</f>
        <v>0.4</v>
      </c>
      <c r="P159" s="76"/>
      <c r="Q159" s="61" t="s">
        <v>114</v>
      </c>
    </row>
    <row r="160" spans="1:17" ht="16.5" hidden="1" x14ac:dyDescent="0.15">
      <c r="A160" s="31"/>
      <c r="B160" s="46"/>
      <c r="C160" s="60"/>
      <c r="D160" s="49" t="s">
        <v>115</v>
      </c>
      <c r="E160" s="50"/>
      <c r="F160" s="74">
        <v>10000000</v>
      </c>
      <c r="G160" s="63" t="s">
        <v>82</v>
      </c>
      <c r="H160" s="61" t="s">
        <v>116</v>
      </c>
      <c r="J160" s="31"/>
      <c r="K160" s="46"/>
      <c r="L160" s="60"/>
      <c r="M160" s="49" t="s">
        <v>115</v>
      </c>
      <c r="N160" s="50"/>
      <c r="O160" s="92">
        <f>O75</f>
        <v>10000000</v>
      </c>
      <c r="P160" s="63" t="s">
        <v>82</v>
      </c>
      <c r="Q160" s="61" t="s">
        <v>116</v>
      </c>
    </row>
    <row r="161" spans="1:17" ht="14.25" hidden="1" x14ac:dyDescent="0.15">
      <c r="A161" s="31"/>
      <c r="B161" s="46"/>
      <c r="C161" s="55" t="s">
        <v>78</v>
      </c>
      <c r="D161" s="56"/>
      <c r="E161" s="72"/>
      <c r="F161" s="64">
        <f>F163/1000*F164*F165*F167</f>
        <v>0</v>
      </c>
      <c r="G161" s="57" t="str">
        <f>G$19</f>
        <v>tCO2/y</v>
      </c>
      <c r="H161" s="58" t="s">
        <v>51</v>
      </c>
      <c r="J161" s="31"/>
      <c r="K161" s="46"/>
      <c r="L161" s="55" t="s">
        <v>78</v>
      </c>
      <c r="M161" s="56"/>
      <c r="N161" s="84" t="str">
        <f>N76</f>
        <v>alt</v>
      </c>
      <c r="O161" s="64">
        <f>O163/1000*O164*O165/O166*O167</f>
        <v>6568.480922222222</v>
      </c>
      <c r="P161" s="84" t="str">
        <f>P76</f>
        <v>tCO2/y</v>
      </c>
      <c r="Q161" s="58" t="s">
        <v>51</v>
      </c>
    </row>
    <row r="162" spans="1:17" ht="14.25" hidden="1" x14ac:dyDescent="0.15">
      <c r="A162" s="31"/>
      <c r="B162" s="46"/>
      <c r="C162" s="59"/>
      <c r="D162" s="37" t="s">
        <v>48</v>
      </c>
      <c r="E162" s="38"/>
      <c r="F162" s="73" t="s">
        <v>80</v>
      </c>
      <c r="G162" s="52"/>
      <c r="H162" s="53" t="s">
        <v>49</v>
      </c>
      <c r="J162" s="31"/>
      <c r="K162" s="46"/>
      <c r="L162" s="59"/>
      <c r="M162" s="37" t="s">
        <v>48</v>
      </c>
      <c r="N162" s="85"/>
      <c r="O162" s="84" t="str">
        <f>O77</f>
        <v>LPG</v>
      </c>
      <c r="P162" s="84">
        <f>P77</f>
        <v>0</v>
      </c>
      <c r="Q162" s="53" t="s">
        <v>49</v>
      </c>
    </row>
    <row r="163" spans="1:17" ht="16.5" hidden="1" x14ac:dyDescent="0.15">
      <c r="A163" s="31"/>
      <c r="B163" s="46"/>
      <c r="C163" s="59"/>
      <c r="D163" s="37" t="s">
        <v>47</v>
      </c>
      <c r="E163" s="38"/>
      <c r="F163" s="75">
        <f>INDEX($B$92:$H$102,MATCH(F162,$B$92:$B$102,0),6)</f>
        <v>0</v>
      </c>
      <c r="G163" s="76" t="str">
        <f>INDEX($B$92:$H$102,MATCH(F162,$B$92:$B$102,0),7)</f>
        <v>-</v>
      </c>
      <c r="H163" s="61" t="s">
        <v>67</v>
      </c>
      <c r="J163" s="31"/>
      <c r="K163" s="46"/>
      <c r="L163" s="59"/>
      <c r="M163" s="37" t="s">
        <v>47</v>
      </c>
      <c r="N163" s="85"/>
      <c r="O163" s="86">
        <f>INDEX($K$92:$Q$102,MATCH(O162,$K$92:$K$102,0),6)</f>
        <v>8.6344444444444446E-2</v>
      </c>
      <c r="P163" s="84" t="str">
        <f>P78</f>
        <v>Nm3/km</v>
      </c>
      <c r="Q163" s="61" t="s">
        <v>67</v>
      </c>
    </row>
    <row r="164" spans="1:17" ht="16.5" hidden="1" x14ac:dyDescent="0.15">
      <c r="A164" s="31"/>
      <c r="B164" s="46"/>
      <c r="C164" s="59"/>
      <c r="D164" s="39" t="s">
        <v>17</v>
      </c>
      <c r="E164" s="40"/>
      <c r="F164" s="77">
        <f>INDEX($B$92:$H$102,MATCH(F162,$B$92:$B$102,0),2)</f>
        <v>0</v>
      </c>
      <c r="G164" s="76" t="str">
        <f>INDEX($B$92:$H$102,MATCH(F162,$B$92:$B$102,0),3)</f>
        <v>-</v>
      </c>
      <c r="H164" s="61" t="s">
        <v>68</v>
      </c>
      <c r="J164" s="31"/>
      <c r="K164" s="46"/>
      <c r="L164" s="59"/>
      <c r="M164" s="39" t="s">
        <v>17</v>
      </c>
      <c r="N164" s="87"/>
      <c r="O164" s="84">
        <f>O79</f>
        <v>50.8</v>
      </c>
      <c r="P164" s="84" t="str">
        <f>P79</f>
        <v>GJ/t</v>
      </c>
      <c r="Q164" s="61" t="s">
        <v>68</v>
      </c>
    </row>
    <row r="165" spans="1:17" ht="16.5" hidden="1" x14ac:dyDescent="0.15">
      <c r="A165" s="31"/>
      <c r="B165" s="46"/>
      <c r="C165" s="59"/>
      <c r="D165" s="49" t="s">
        <v>16</v>
      </c>
      <c r="E165" s="50"/>
      <c r="F165" s="75">
        <f>INDEX($B$92:$H$102,MATCH(F162,$B$92:$B$102,0),4)</f>
        <v>0</v>
      </c>
      <c r="G165" s="76" t="str">
        <f>INDEX($B$7:$H$17,MATCH(F162,$B$7:$B$17,0),5)</f>
        <v>-</v>
      </c>
      <c r="H165" s="61" t="s">
        <v>69</v>
      </c>
      <c r="J165" s="31"/>
      <c r="K165" s="46"/>
      <c r="L165" s="59"/>
      <c r="M165" s="49" t="s">
        <v>16</v>
      </c>
      <c r="N165" s="88"/>
      <c r="O165" s="84">
        <f>O80</f>
        <v>5.9900000000000002E-2</v>
      </c>
      <c r="P165" s="84" t="str">
        <f>P80</f>
        <v>tCO2/GJ</v>
      </c>
      <c r="Q165" s="61" t="s">
        <v>69</v>
      </c>
    </row>
    <row r="166" spans="1:17" ht="16.5" hidden="1" x14ac:dyDescent="0.15">
      <c r="A166" s="31"/>
      <c r="B166" s="46"/>
      <c r="C166" s="59"/>
      <c r="D166" s="49" t="s">
        <v>113</v>
      </c>
      <c r="E166" s="50"/>
      <c r="F166" s="90">
        <v>0.45</v>
      </c>
      <c r="G166" s="76"/>
      <c r="H166" s="61" t="s">
        <v>114</v>
      </c>
      <c r="J166" s="31"/>
      <c r="K166" s="46"/>
      <c r="L166" s="59"/>
      <c r="M166" s="49" t="s">
        <v>113</v>
      </c>
      <c r="N166" s="50"/>
      <c r="O166" s="91">
        <f>O81-O199</f>
        <v>0.4</v>
      </c>
      <c r="P166" s="76"/>
      <c r="Q166" s="61" t="s">
        <v>114</v>
      </c>
    </row>
    <row r="167" spans="1:17" ht="16.5" hidden="1" x14ac:dyDescent="0.15">
      <c r="A167" s="31"/>
      <c r="B167" s="46"/>
      <c r="C167" s="60"/>
      <c r="D167" s="49" t="s">
        <v>115</v>
      </c>
      <c r="E167" s="50"/>
      <c r="F167" s="74">
        <v>10000000</v>
      </c>
      <c r="G167" s="63" t="s">
        <v>82</v>
      </c>
      <c r="H167" s="61" t="s">
        <v>116</v>
      </c>
      <c r="J167" s="31"/>
      <c r="K167" s="46"/>
      <c r="L167" s="60"/>
      <c r="M167" s="49" t="s">
        <v>115</v>
      </c>
      <c r="N167" s="50"/>
      <c r="O167" s="92">
        <f>O82</f>
        <v>10000000</v>
      </c>
      <c r="P167" s="63" t="s">
        <v>82</v>
      </c>
      <c r="Q167" s="61" t="s">
        <v>116</v>
      </c>
    </row>
    <row r="168" spans="1:17" ht="14.25" x14ac:dyDescent="0.15">
      <c r="A168" s="31"/>
      <c r="B168" s="46"/>
      <c r="C168" s="55" t="s">
        <v>79</v>
      </c>
      <c r="D168" s="56"/>
      <c r="E168" s="72"/>
      <c r="F168" s="64">
        <f>F170/1000*F171*F172*F174</f>
        <v>0</v>
      </c>
      <c r="G168" s="57" t="str">
        <f>G$19</f>
        <v>tCO2/y</v>
      </c>
      <c r="H168" s="58" t="s">
        <v>51</v>
      </c>
      <c r="J168" s="31"/>
      <c r="K168" s="46"/>
      <c r="L168" s="55" t="s">
        <v>79</v>
      </c>
      <c r="M168" s="56"/>
      <c r="N168" s="84" t="str">
        <f>N83</f>
        <v>poncho</v>
      </c>
      <c r="O168" s="64">
        <f>O170/1000*O171*O172/O173*O174</f>
        <v>4104.2249999999995</v>
      </c>
      <c r="P168" s="84" t="str">
        <f>P83</f>
        <v>tCO2/y</v>
      </c>
      <c r="Q168" s="58" t="s">
        <v>51</v>
      </c>
    </row>
    <row r="169" spans="1:17" ht="14.25" x14ac:dyDescent="0.15">
      <c r="A169" s="31"/>
      <c r="B169" s="46"/>
      <c r="C169" s="59"/>
      <c r="D169" s="37" t="s">
        <v>48</v>
      </c>
      <c r="E169" s="38"/>
      <c r="F169" s="73" t="s">
        <v>80</v>
      </c>
      <c r="G169" s="52"/>
      <c r="H169" s="53" t="s">
        <v>49</v>
      </c>
      <c r="J169" s="31"/>
      <c r="K169" s="46"/>
      <c r="L169" s="59"/>
      <c r="M169" s="37" t="s">
        <v>48</v>
      </c>
      <c r="N169" s="85"/>
      <c r="O169" s="84" t="str">
        <f>O84</f>
        <v>Natural gas</v>
      </c>
      <c r="P169" s="84">
        <f>P84</f>
        <v>0</v>
      </c>
      <c r="Q169" s="53" t="s">
        <v>49</v>
      </c>
    </row>
    <row r="170" spans="1:17" ht="16.5" x14ac:dyDescent="0.15">
      <c r="A170" s="31"/>
      <c r="B170" s="46"/>
      <c r="C170" s="59"/>
      <c r="D170" s="37" t="s">
        <v>47</v>
      </c>
      <c r="E170" s="38"/>
      <c r="F170" s="75">
        <f>INDEX($B$92:$H$102,MATCH(F169,$B$92:$B$102,0),6)</f>
        <v>0</v>
      </c>
      <c r="G170" s="76" t="str">
        <f>INDEX($B$92:$H$102,MATCH(F169,$B$92:$B$102,0),7)</f>
        <v>-</v>
      </c>
      <c r="H170" s="61" t="s">
        <v>67</v>
      </c>
      <c r="J170" s="31"/>
      <c r="K170" s="46"/>
      <c r="L170" s="59"/>
      <c r="M170" s="37" t="s">
        <v>47</v>
      </c>
      <c r="N170" s="85"/>
      <c r="O170" s="86">
        <f>INDEX($K$92:$Q$102,MATCH(O169,$K$92:$K$102,0),6)</f>
        <v>7.400000000000001E-2</v>
      </c>
      <c r="P170" s="84" t="str">
        <f>P85</f>
        <v>kg/km</v>
      </c>
      <c r="Q170" s="61" t="s">
        <v>67</v>
      </c>
    </row>
    <row r="171" spans="1:17" ht="16.5" x14ac:dyDescent="0.15">
      <c r="A171" s="31"/>
      <c r="B171" s="46"/>
      <c r="C171" s="59"/>
      <c r="D171" s="39" t="s">
        <v>17</v>
      </c>
      <c r="E171" s="40"/>
      <c r="F171" s="77">
        <f>INDEX($B$92:$H$102,MATCH(F169,$B$92:$B$102,0),2)</f>
        <v>0</v>
      </c>
      <c r="G171" s="76" t="str">
        <f>INDEX($B$92:$H$102,MATCH(F169,$B$92:$B$102,0),3)</f>
        <v>-</v>
      </c>
      <c r="H171" s="61" t="s">
        <v>68</v>
      </c>
      <c r="J171" s="31"/>
      <c r="K171" s="46"/>
      <c r="L171" s="59"/>
      <c r="M171" s="39" t="s">
        <v>17</v>
      </c>
      <c r="N171" s="87"/>
      <c r="O171" s="84">
        <f>O86</f>
        <v>43.5</v>
      </c>
      <c r="P171" s="84" t="str">
        <f>P86</f>
        <v>GJ/1000Nm3</v>
      </c>
      <c r="Q171" s="61" t="s">
        <v>68</v>
      </c>
    </row>
    <row r="172" spans="1:17" ht="16.5" x14ac:dyDescent="0.15">
      <c r="A172" s="31"/>
      <c r="B172" s="46"/>
      <c r="C172" s="59"/>
      <c r="D172" s="49" t="s">
        <v>16</v>
      </c>
      <c r="E172" s="50"/>
      <c r="F172" s="75">
        <f>INDEX($B$92:$H$102,MATCH(F169,$B$92:$B$102,0),4)</f>
        <v>0</v>
      </c>
      <c r="G172" s="76" t="str">
        <f>INDEX($B$7:$H$17,MATCH(F169,$B$7:$B$17,0),5)</f>
        <v>-</v>
      </c>
      <c r="H172" s="61" t="s">
        <v>69</v>
      </c>
      <c r="J172" s="31"/>
      <c r="K172" s="46"/>
      <c r="L172" s="59"/>
      <c r="M172" s="49" t="s">
        <v>16</v>
      </c>
      <c r="N172" s="88"/>
      <c r="O172" s="84">
        <f>O87</f>
        <v>5.0999999999999997E-2</v>
      </c>
      <c r="P172" s="84" t="str">
        <f>P87</f>
        <v>tCO2/GJ</v>
      </c>
      <c r="Q172" s="61" t="s">
        <v>69</v>
      </c>
    </row>
    <row r="173" spans="1:17" ht="16.5" x14ac:dyDescent="0.15">
      <c r="A173" s="31"/>
      <c r="B173" s="46"/>
      <c r="C173" s="59"/>
      <c r="D173" s="49" t="s">
        <v>113</v>
      </c>
      <c r="E173" s="50"/>
      <c r="F173" s="90">
        <v>0.45</v>
      </c>
      <c r="G173" s="76"/>
      <c r="H173" s="61" t="s">
        <v>114</v>
      </c>
      <c r="J173" s="31"/>
      <c r="K173" s="46"/>
      <c r="L173" s="59"/>
      <c r="M173" s="49" t="s">
        <v>113</v>
      </c>
      <c r="N173" s="50"/>
      <c r="O173" s="91">
        <f>O88-O200</f>
        <v>0.4</v>
      </c>
      <c r="P173" s="76"/>
      <c r="Q173" s="61" t="s">
        <v>114</v>
      </c>
    </row>
    <row r="174" spans="1:17" ht="16.5" x14ac:dyDescent="0.15">
      <c r="A174" s="31"/>
      <c r="B174" s="46"/>
      <c r="C174" s="60"/>
      <c r="D174" s="49" t="s">
        <v>115</v>
      </c>
      <c r="E174" s="50"/>
      <c r="F174" s="74">
        <v>10000000</v>
      </c>
      <c r="G174" s="63" t="s">
        <v>82</v>
      </c>
      <c r="H174" s="61" t="s">
        <v>116</v>
      </c>
      <c r="J174" s="31"/>
      <c r="K174" s="46"/>
      <c r="L174" s="60"/>
      <c r="M174" s="49" t="s">
        <v>115</v>
      </c>
      <c r="N174" s="50"/>
      <c r="O174" s="93">
        <f>O89</f>
        <v>10000000</v>
      </c>
      <c r="P174" s="63" t="s">
        <v>82</v>
      </c>
      <c r="Q174" s="61" t="s">
        <v>116</v>
      </c>
    </row>
    <row r="177" spans="13:17" ht="15" x14ac:dyDescent="0.15">
      <c r="M177" s="135" t="s">
        <v>91</v>
      </c>
      <c r="N177" s="135"/>
      <c r="O177" s="136" t="s">
        <v>92</v>
      </c>
      <c r="P177" s="136"/>
      <c r="Q177" s="136"/>
    </row>
    <row r="178" spans="13:17" ht="16.5" x14ac:dyDescent="0.15">
      <c r="M178" s="82">
        <v>1</v>
      </c>
      <c r="N178" s="63">
        <f>N40</f>
        <v>0</v>
      </c>
      <c r="O178" s="137">
        <v>0.1</v>
      </c>
      <c r="P178" s="138"/>
      <c r="Q178" s="138"/>
    </row>
    <row r="179" spans="13:17" ht="16.5" x14ac:dyDescent="0.15">
      <c r="M179" s="82">
        <v>2</v>
      </c>
      <c r="N179" s="63">
        <f>N46</f>
        <v>0</v>
      </c>
      <c r="O179" s="137">
        <v>0.1</v>
      </c>
      <c r="P179" s="138"/>
      <c r="Q179" s="138"/>
    </row>
    <row r="180" spans="13:17" ht="16.5" x14ac:dyDescent="0.15">
      <c r="M180" s="82">
        <v>3</v>
      </c>
      <c r="N180" s="63">
        <f>N52</f>
        <v>0</v>
      </c>
      <c r="O180" s="137">
        <v>0.1</v>
      </c>
      <c r="P180" s="138"/>
      <c r="Q180" s="138"/>
    </row>
    <row r="181" spans="13:17" ht="16.5" x14ac:dyDescent="0.15">
      <c r="M181" s="82">
        <v>4</v>
      </c>
      <c r="N181" s="63">
        <f>N58</f>
        <v>0</v>
      </c>
      <c r="O181" s="137">
        <v>0.1</v>
      </c>
      <c r="P181" s="138"/>
      <c r="Q181" s="138"/>
    </row>
    <row r="182" spans="13:17" ht="16.5" x14ac:dyDescent="0.15">
      <c r="M182" s="82">
        <v>5</v>
      </c>
      <c r="N182" s="63">
        <f>N64</f>
        <v>0</v>
      </c>
      <c r="O182" s="137">
        <v>0.1</v>
      </c>
      <c r="P182" s="138"/>
      <c r="Q182" s="138"/>
    </row>
    <row r="183" spans="13:17" ht="16.5" x14ac:dyDescent="0.15">
      <c r="M183" s="82">
        <v>6</v>
      </c>
      <c r="N183" s="63">
        <f>N70</f>
        <v>0</v>
      </c>
      <c r="O183" s="137">
        <v>0.1</v>
      </c>
      <c r="P183" s="138"/>
      <c r="Q183" s="138"/>
    </row>
    <row r="184" spans="13:17" ht="16.5" x14ac:dyDescent="0.15">
      <c r="M184" s="82">
        <v>7</v>
      </c>
      <c r="N184" s="63" t="str">
        <f>N76</f>
        <v>alt</v>
      </c>
      <c r="O184" s="137">
        <v>0.1</v>
      </c>
      <c r="P184" s="138"/>
      <c r="Q184" s="138"/>
    </row>
    <row r="185" spans="13:17" ht="16.5" x14ac:dyDescent="0.15">
      <c r="M185" s="82">
        <v>8</v>
      </c>
      <c r="N185" s="63">
        <f>N82</f>
        <v>0</v>
      </c>
      <c r="O185" s="137">
        <v>0.1</v>
      </c>
      <c r="P185" s="138"/>
      <c r="Q185" s="138"/>
    </row>
    <row r="186" spans="13:17" ht="16.5" x14ac:dyDescent="0.15">
      <c r="M186" s="82">
        <v>9</v>
      </c>
      <c r="N186" s="63">
        <f>N88</f>
        <v>0</v>
      </c>
      <c r="O186" s="137">
        <v>0.1</v>
      </c>
      <c r="P186" s="138"/>
      <c r="Q186" s="138"/>
    </row>
    <row r="187" spans="13:17" ht="16.5" x14ac:dyDescent="0.15">
      <c r="M187" s="82">
        <v>10</v>
      </c>
      <c r="N187" s="63">
        <f>N94</f>
        <v>6.8699999999999997E-2</v>
      </c>
      <c r="O187" s="137">
        <v>0.1</v>
      </c>
      <c r="P187" s="138"/>
      <c r="Q187" s="138"/>
    </row>
    <row r="190" spans="13:17" ht="14.25" x14ac:dyDescent="0.15">
      <c r="M190" s="135" t="s">
        <v>91</v>
      </c>
      <c r="N190" s="135"/>
      <c r="O190" s="139" t="s">
        <v>117</v>
      </c>
      <c r="P190" s="139"/>
      <c r="Q190" s="139"/>
    </row>
    <row r="191" spans="13:17" ht="16.5" x14ac:dyDescent="0.15">
      <c r="M191" s="82">
        <v>1</v>
      </c>
      <c r="N191" s="63" t="str">
        <f>N20</f>
        <v>vios</v>
      </c>
      <c r="O191" s="137">
        <v>0.05</v>
      </c>
      <c r="P191" s="138"/>
      <c r="Q191" s="138"/>
    </row>
    <row r="192" spans="13:17" ht="16.5" x14ac:dyDescent="0.15">
      <c r="M192" s="82">
        <v>2</v>
      </c>
      <c r="N192" s="63" t="str">
        <f>N27</f>
        <v>innova</v>
      </c>
      <c r="O192" s="137">
        <v>0.05</v>
      </c>
      <c r="P192" s="138"/>
      <c r="Q192" s="138"/>
    </row>
    <row r="193" spans="13:17" ht="16.5" x14ac:dyDescent="0.15">
      <c r="M193" s="82">
        <v>3</v>
      </c>
      <c r="N193" s="63" t="str">
        <f>N34</f>
        <v>calora</v>
      </c>
      <c r="O193" s="137">
        <v>0.05</v>
      </c>
      <c r="P193" s="138"/>
      <c r="Q193" s="138"/>
    </row>
    <row r="194" spans="13:17" ht="16.5" x14ac:dyDescent="0.15">
      <c r="M194" s="82">
        <v>4</v>
      </c>
      <c r="N194" s="63" t="str">
        <f>N41</f>
        <v>Hilux</v>
      </c>
      <c r="O194" s="137">
        <v>0.05</v>
      </c>
      <c r="P194" s="138"/>
      <c r="Q194" s="138"/>
    </row>
    <row r="195" spans="13:17" ht="16.5" x14ac:dyDescent="0.15">
      <c r="M195" s="82">
        <v>5</v>
      </c>
      <c r="N195" s="63" t="str">
        <f>N48</f>
        <v>leaf</v>
      </c>
      <c r="O195" s="137">
        <v>0.05</v>
      </c>
      <c r="P195" s="138"/>
      <c r="Q195" s="138"/>
    </row>
    <row r="196" spans="13:17" ht="16.5" x14ac:dyDescent="0.15">
      <c r="M196" s="82">
        <v>6</v>
      </c>
      <c r="N196" s="63" t="str">
        <f>N55</f>
        <v>Sai</v>
      </c>
      <c r="O196" s="137">
        <v>0.05</v>
      </c>
      <c r="P196" s="138"/>
      <c r="Q196" s="138"/>
    </row>
    <row r="197" spans="13:17" ht="16.5" x14ac:dyDescent="0.15">
      <c r="M197" s="82">
        <v>7</v>
      </c>
      <c r="N197" s="63" t="str">
        <f>N62</f>
        <v>aqua</v>
      </c>
      <c r="O197" s="137">
        <v>0.05</v>
      </c>
      <c r="P197" s="138"/>
      <c r="Q197" s="138"/>
    </row>
    <row r="198" spans="13:17" ht="16.5" x14ac:dyDescent="0.15">
      <c r="M198" s="82">
        <v>8</v>
      </c>
      <c r="N198" s="63" t="str">
        <f>N69</f>
        <v>miev</v>
      </c>
      <c r="O198" s="137">
        <v>0.05</v>
      </c>
      <c r="P198" s="138"/>
      <c r="Q198" s="138"/>
    </row>
    <row r="199" spans="13:17" ht="16.5" x14ac:dyDescent="0.15">
      <c r="M199" s="82">
        <v>9</v>
      </c>
      <c r="N199" s="63" t="str">
        <f>N76</f>
        <v>alt</v>
      </c>
      <c r="O199" s="137">
        <v>0.05</v>
      </c>
      <c r="P199" s="138"/>
      <c r="Q199" s="138"/>
    </row>
    <row r="200" spans="13:17" ht="16.5" x14ac:dyDescent="0.15">
      <c r="M200" s="82">
        <v>10</v>
      </c>
      <c r="N200" s="63" t="str">
        <f>N83</f>
        <v>poncho</v>
      </c>
      <c r="O200" s="137">
        <v>0.05</v>
      </c>
      <c r="P200" s="138"/>
      <c r="Q200" s="138"/>
    </row>
  </sheetData>
  <mergeCells count="24">
    <mergeCell ref="O200:Q200"/>
    <mergeCell ref="M190:N190"/>
    <mergeCell ref="O190:Q190"/>
    <mergeCell ref="O191:Q191"/>
    <mergeCell ref="O192:Q192"/>
    <mergeCell ref="O193:Q193"/>
    <mergeCell ref="O194:Q194"/>
    <mergeCell ref="O195:Q195"/>
    <mergeCell ref="O196:Q196"/>
    <mergeCell ref="O197:Q197"/>
    <mergeCell ref="O198:Q198"/>
    <mergeCell ref="O199:Q199"/>
    <mergeCell ref="O187:Q187"/>
    <mergeCell ref="M177:N177"/>
    <mergeCell ref="O177:Q177"/>
    <mergeCell ref="O178:Q178"/>
    <mergeCell ref="O179:Q179"/>
    <mergeCell ref="O180:Q180"/>
    <mergeCell ref="O181:Q181"/>
    <mergeCell ref="O182:Q182"/>
    <mergeCell ref="O183:Q183"/>
    <mergeCell ref="O184:Q184"/>
    <mergeCell ref="O185:Q185"/>
    <mergeCell ref="O186:Q186"/>
  </mergeCells>
  <phoneticPr fontId="2"/>
  <dataValidations count="2">
    <dataValidation type="list" showInputMessage="1" showErrorMessage="1" sqref="F21 F77 F70 F63 F56 F49 F35 F42 F28 F84 O21 O77 O70 O63 O56 O49 O35 O42 O28 O84">
      <formula1>$B$7:$B$17</formula1>
    </dataValidation>
    <dataValidation type="list" showInputMessage="1" showErrorMessage="1" sqref="F106 F162 F113 F120 F127 F134 F141 F148 F155 F169">
      <formula1>$B$92:$B$102</formula1>
    </dataValidation>
  </dataValidations>
  <pageMargins left="0.23622047244094491" right="0.23622047244094491" top="0.74803149606299213" bottom="0.74803149606299213" header="0.31496062992125984" footer="0.31496062992125984"/>
  <pageSetup paperSize="9" scale="4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1-1_FEMS_default_MoniP&amp;exante</vt:lpstr>
      <vt:lpstr>calc_meth_1</vt:lpstr>
      <vt:lpstr>calc_meth_2</vt:lpstr>
      <vt:lpstr>calc_meth_3</vt:lpstr>
      <vt:lpstr>Sheet1</vt:lpstr>
    </vt:vector>
  </TitlesOfParts>
  <Company>三菱UFJリサーチ＆コンサルティング</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Sano Shinichiro(佐野 真一郎)</dc:creator>
  <cp:lastModifiedBy>Misaki</cp:lastModifiedBy>
  <cp:lastPrinted>2012-12-14T06:23:29Z</cp:lastPrinted>
  <dcterms:created xsi:type="dcterms:W3CDTF">2012-01-13T02:28:29Z</dcterms:created>
  <dcterms:modified xsi:type="dcterms:W3CDTF">2013-03-05T05:32:28Z</dcterms:modified>
</cp:coreProperties>
</file>